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30" tabRatio="586"/>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s>
  <definedNames>
    <definedName name="_xlnm.Print_Area" localSheetId="0">'Паспорт МП'!$A$1:$K$91</definedName>
    <definedName name="_xlnm.Print_Area" localSheetId="13">'Приложение №1'!$A$1:$O$21</definedName>
    <definedName name="_xlnm.Print_Area" localSheetId="24">'Приложение №12'!$A$1:$F$563</definedName>
    <definedName name="_xlnm.Print_Area" localSheetId="25">'Приложение №13 (ПП1)'!$A$1:$P$37</definedName>
    <definedName name="_xlnm.Print_Area" localSheetId="31">'Приложение №19 (ПП7)'!$A$1:$P$20</definedName>
    <definedName name="_xlnm.Print_Area" localSheetId="1">'Цели, задачи, хар., реализ МП'!$A$1:$D$221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8" i="28" l="1"/>
  <c r="M13" i="34"/>
  <c r="E76" i="26"/>
  <c r="E64" i="26" l="1"/>
  <c r="L18" i="28"/>
  <c r="L14" i="29" l="1"/>
  <c r="L14" i="37" l="1"/>
  <c r="E54" i="26" l="1"/>
  <c r="M22" i="28" l="1"/>
  <c r="M14" i="29" l="1"/>
  <c r="R32" i="28" l="1"/>
  <c r="E24" i="26" l="1"/>
  <c r="L29" i="28"/>
  <c r="E135" i="26"/>
  <c r="E169" i="26"/>
  <c r="D159" i="26"/>
  <c r="D151" i="26"/>
  <c r="L14" i="28"/>
  <c r="E519" i="26" l="1"/>
  <c r="E520" i="26"/>
  <c r="E521" i="26"/>
  <c r="H12" i="39"/>
  <c r="I12" i="39"/>
  <c r="J12" i="39"/>
  <c r="K12" i="39"/>
  <c r="L12" i="39"/>
  <c r="G12" i="39"/>
  <c r="H11" i="39"/>
  <c r="I11" i="39"/>
  <c r="J11" i="39"/>
  <c r="K11" i="39"/>
  <c r="L11" i="39"/>
  <c r="G11" i="39"/>
  <c r="E12" i="39"/>
  <c r="E11" i="39"/>
  <c r="E10" i="39"/>
  <c r="H10" i="39"/>
  <c r="I10" i="39"/>
  <c r="J10" i="39"/>
  <c r="E522" i="26" s="1"/>
  <c r="K10" i="39"/>
  <c r="E523" i="26" s="1"/>
  <c r="L10" i="39"/>
  <c r="E524" i="26" s="1"/>
  <c r="G10" i="39"/>
  <c r="L13" i="39"/>
  <c r="K13" i="39"/>
  <c r="J13" i="39"/>
  <c r="I13" i="39"/>
  <c r="H13" i="39"/>
  <c r="G13" i="39"/>
  <c r="F20" i="39"/>
  <c r="F19" i="39"/>
  <c r="F18" i="39"/>
  <c r="L17" i="39"/>
  <c r="J17" i="39"/>
  <c r="I17" i="39"/>
  <c r="H17" i="39"/>
  <c r="G17" i="39"/>
  <c r="E17" i="39"/>
  <c r="F10" i="39" l="1"/>
  <c r="F17" i="39"/>
  <c r="K17" i="39"/>
  <c r="K14" i="37" l="1"/>
  <c r="E75" i="26" l="1"/>
  <c r="L14" i="32"/>
  <c r="J46" i="38"/>
  <c r="E131" i="26" l="1"/>
  <c r="E134" i="26"/>
  <c r="E9" i="26"/>
  <c r="E20" i="26"/>
  <c r="F14" i="28" l="1"/>
  <c r="E86" i="26" l="1"/>
  <c r="E12" i="26" l="1"/>
  <c r="E90" i="26" l="1"/>
  <c r="L22" i="28" l="1"/>
  <c r="E13" i="26"/>
  <c r="D6" i="26" s="1"/>
  <c r="E89" i="26" l="1"/>
  <c r="E23" i="26"/>
  <c r="E92" i="26"/>
  <c r="L30" i="28" l="1"/>
  <c r="K13" i="37" l="1"/>
  <c r="L14" i="30"/>
  <c r="D13" i="14" l="1"/>
  <c r="D15" i="14"/>
  <c r="T18" i="28"/>
  <c r="U18" i="28" s="1"/>
  <c r="D140" i="26"/>
  <c r="D128" i="26"/>
  <c r="D105" i="26"/>
  <c r="D94" i="26"/>
  <c r="D79" i="26"/>
  <c r="C13" i="14" s="1"/>
  <c r="D68" i="26"/>
  <c r="D57" i="26"/>
  <c r="C15" i="14" s="1"/>
  <c r="D46" i="26"/>
  <c r="D37" i="26"/>
  <c r="C16" i="14"/>
  <c r="R19" i="28"/>
  <c r="AH18" i="28"/>
  <c r="AI18" i="28" s="1"/>
  <c r="AF18" i="28"/>
  <c r="AG18" i="28" s="1"/>
  <c r="AB18" i="28"/>
  <c r="AC18" i="28" s="1"/>
  <c r="Z18" i="28"/>
  <c r="X18" i="28"/>
  <c r="Y18" i="28" s="1"/>
  <c r="V18" i="28"/>
  <c r="W18" i="28" s="1"/>
  <c r="F31" i="28"/>
  <c r="F32" i="28"/>
  <c r="F30" i="28"/>
  <c r="M29" i="28"/>
  <c r="N29" i="28"/>
  <c r="F27" i="28"/>
  <c r="F28" i="28"/>
  <c r="F23" i="28"/>
  <c r="F24" i="28"/>
  <c r="F20" i="28"/>
  <c r="F19" i="28"/>
  <c r="F18" i="28"/>
  <c r="F15" i="28"/>
  <c r="F16" i="28"/>
  <c r="E466" i="26"/>
  <c r="E465" i="26"/>
  <c r="E463" i="26"/>
  <c r="E462" i="26"/>
  <c r="G36" i="38"/>
  <c r="H36" i="38"/>
  <c r="F42" i="38"/>
  <c r="F41" i="38"/>
  <c r="I36" i="38"/>
  <c r="E504" i="26"/>
  <c r="E503" i="26"/>
  <c r="E502" i="26"/>
  <c r="E501" i="26"/>
  <c r="E500" i="26"/>
  <c r="D488" i="26"/>
  <c r="E487" i="26"/>
  <c r="E486" i="26"/>
  <c r="E485" i="26"/>
  <c r="E484" i="26"/>
  <c r="E483" i="26"/>
  <c r="E424" i="26"/>
  <c r="H20" i="38"/>
  <c r="E438" i="26" s="1"/>
  <c r="I20" i="38"/>
  <c r="E439" i="26" s="1"/>
  <c r="J20" i="38"/>
  <c r="E440" i="26" s="1"/>
  <c r="K20" i="38"/>
  <c r="E441" i="26" s="1"/>
  <c r="L20" i="38"/>
  <c r="E442" i="26" s="1"/>
  <c r="G20" i="38"/>
  <c r="E437" i="26" s="1"/>
  <c r="J40" i="38"/>
  <c r="J36" i="38" s="1"/>
  <c r="F46" i="38"/>
  <c r="F45" i="38" s="1"/>
  <c r="F44" i="38"/>
  <c r="F43" i="38" s="1"/>
  <c r="L36" i="38"/>
  <c r="L37" i="38"/>
  <c r="E473" i="26" s="1"/>
  <c r="L38" i="38"/>
  <c r="E480" i="26" s="1"/>
  <c r="H38" i="38"/>
  <c r="E476" i="26" s="1"/>
  <c r="I38" i="38"/>
  <c r="E477" i="26" s="1"/>
  <c r="J38" i="38"/>
  <c r="E478" i="26" s="1"/>
  <c r="K38" i="38"/>
  <c r="E479" i="26" s="1"/>
  <c r="G38" i="38"/>
  <c r="F34" i="38"/>
  <c r="F33" i="38"/>
  <c r="F32" i="38"/>
  <c r="G22" i="38"/>
  <c r="F16" i="38"/>
  <c r="F15" i="38"/>
  <c r="F14" i="38"/>
  <c r="E558" i="26"/>
  <c r="E557" i="26"/>
  <c r="E556" i="26"/>
  <c r="E555" i="26"/>
  <c r="E552" i="26"/>
  <c r="E551" i="26"/>
  <c r="E549" i="26"/>
  <c r="E548" i="26"/>
  <c r="I14" i="41"/>
  <c r="E550" i="26" s="1"/>
  <c r="E372" i="26"/>
  <c r="E371" i="26"/>
  <c r="E340" i="26"/>
  <c r="E339" i="26"/>
  <c r="E338" i="26"/>
  <c r="E336" i="26"/>
  <c r="E335" i="26"/>
  <c r="F19" i="37"/>
  <c r="F20" i="37"/>
  <c r="F18" i="37"/>
  <c r="F14" i="37"/>
  <c r="F15" i="37"/>
  <c r="F16" i="37"/>
  <c r="E326" i="26"/>
  <c r="E325" i="26"/>
  <c r="E324" i="26"/>
  <c r="E317" i="26"/>
  <c r="E316" i="26"/>
  <c r="E306" i="26"/>
  <c r="E305" i="26"/>
  <c r="E299" i="26"/>
  <c r="E293" i="26"/>
  <c r="E292" i="26"/>
  <c r="E291" i="26"/>
  <c r="E283" i="26"/>
  <c r="E282" i="26"/>
  <c r="E281" i="26"/>
  <c r="E277" i="26"/>
  <c r="F23" i="34"/>
  <c r="J21" i="34"/>
  <c r="K21" i="34"/>
  <c r="L21" i="34"/>
  <c r="N21" i="34"/>
  <c r="F20" i="34"/>
  <c r="F16" i="34"/>
  <c r="F17" i="34"/>
  <c r="M15" i="34"/>
  <c r="F14" i="34"/>
  <c r="F13" i="34"/>
  <c r="N10" i="34"/>
  <c r="M12" i="34"/>
  <c r="N11" i="34"/>
  <c r="J10" i="34"/>
  <c r="K10" i="34"/>
  <c r="L10" i="34"/>
  <c r="G10" i="34"/>
  <c r="E9" i="34"/>
  <c r="F14" i="30"/>
  <c r="F16" i="30"/>
  <c r="F15" i="30"/>
  <c r="K11" i="30"/>
  <c r="L11" i="30"/>
  <c r="M11" i="30"/>
  <c r="N11" i="30"/>
  <c r="N10" i="30"/>
  <c r="M10" i="30"/>
  <c r="K10" i="30"/>
  <c r="J10" i="30"/>
  <c r="I10" i="30"/>
  <c r="H10" i="30"/>
  <c r="G10" i="30"/>
  <c r="E242" i="26"/>
  <c r="E241" i="26"/>
  <c r="E234" i="26"/>
  <c r="E233" i="26"/>
  <c r="E232" i="26"/>
  <c r="E231" i="26"/>
  <c r="E230" i="26"/>
  <c r="E229" i="26"/>
  <c r="F23" i="32"/>
  <c r="F24" i="32"/>
  <c r="F22" i="32"/>
  <c r="C10" i="18" s="1"/>
  <c r="M21" i="32"/>
  <c r="N21" i="32"/>
  <c r="K21" i="32"/>
  <c r="L21" i="32"/>
  <c r="J21" i="32"/>
  <c r="I21" i="32"/>
  <c r="H21" i="32"/>
  <c r="G21" i="32"/>
  <c r="G17" i="32"/>
  <c r="F16" i="32"/>
  <c r="F20" i="32"/>
  <c r="F19" i="32"/>
  <c r="D235" i="26" s="1"/>
  <c r="F18" i="32"/>
  <c r="C9" i="18" s="1"/>
  <c r="M17" i="32"/>
  <c r="N17" i="32"/>
  <c r="F15" i="32"/>
  <c r="F14" i="32"/>
  <c r="C8" i="18" s="1"/>
  <c r="M13" i="32"/>
  <c r="N13" i="32"/>
  <c r="L13" i="32"/>
  <c r="K13" i="32"/>
  <c r="J13" i="32"/>
  <c r="I13" i="32"/>
  <c r="H13" i="32"/>
  <c r="E13" i="32"/>
  <c r="N12" i="32"/>
  <c r="M12" i="32"/>
  <c r="L12" i="32"/>
  <c r="K12" i="32"/>
  <c r="J12" i="32"/>
  <c r="I12" i="32"/>
  <c r="H12" i="32"/>
  <c r="G12" i="32"/>
  <c r="E12" i="32"/>
  <c r="N11" i="32"/>
  <c r="M11" i="32"/>
  <c r="L11" i="32"/>
  <c r="K11" i="32"/>
  <c r="J11" i="32"/>
  <c r="I11" i="32"/>
  <c r="H11" i="32"/>
  <c r="G11" i="32"/>
  <c r="N10" i="32"/>
  <c r="M10" i="32"/>
  <c r="L10" i="32"/>
  <c r="K10" i="32"/>
  <c r="J10" i="32"/>
  <c r="I10" i="32"/>
  <c r="H10" i="32"/>
  <c r="G10" i="32"/>
  <c r="F14" i="33"/>
  <c r="M10" i="33"/>
  <c r="N10" i="33"/>
  <c r="E256" i="26" s="1"/>
  <c r="M11" i="33"/>
  <c r="E265" i="26" s="1"/>
  <c r="N11" i="33"/>
  <c r="E266" i="26" s="1"/>
  <c r="L11" i="33"/>
  <c r="E264" i="26" s="1"/>
  <c r="L13" i="33"/>
  <c r="F13" i="33" s="1"/>
  <c r="M13" i="29"/>
  <c r="F14" i="29"/>
  <c r="C8" i="16" s="1"/>
  <c r="R26" i="28" l="1"/>
  <c r="F12" i="32"/>
  <c r="D10" i="18"/>
  <c r="F12" i="34"/>
  <c r="M9" i="32"/>
  <c r="F13" i="37"/>
  <c r="F11" i="32"/>
  <c r="F13" i="38"/>
  <c r="D498" i="26"/>
  <c r="F31" i="38"/>
  <c r="L35" i="38"/>
  <c r="E464" i="26"/>
  <c r="D8" i="14"/>
  <c r="F13" i="28"/>
  <c r="F40" i="38"/>
  <c r="F39" i="38" s="1"/>
  <c r="F17" i="28"/>
  <c r="F29" i="28"/>
  <c r="L9" i="32"/>
  <c r="D435" i="26"/>
  <c r="D474" i="26"/>
  <c r="D546" i="26"/>
  <c r="G9" i="32"/>
  <c r="N9" i="32"/>
  <c r="D8" i="18"/>
  <c r="F13" i="32"/>
  <c r="D9" i="18"/>
  <c r="M9" i="33"/>
  <c r="F13" i="30"/>
  <c r="E255" i="26"/>
  <c r="F17" i="32"/>
  <c r="F21" i="32"/>
  <c r="D460" i="26"/>
  <c r="D481" i="26"/>
  <c r="F20" i="38"/>
  <c r="D553" i="26"/>
  <c r="D517" i="26"/>
  <c r="F17" i="37"/>
  <c r="D279" i="26"/>
  <c r="N12" i="34"/>
  <c r="N9" i="34"/>
  <c r="L10" i="30"/>
  <c r="F10" i="30" s="1"/>
  <c r="D227" i="26"/>
  <c r="F10" i="32"/>
  <c r="D28" i="26"/>
  <c r="D17" i="26"/>
  <c r="D138" i="26"/>
  <c r="D10" i="14" s="1"/>
  <c r="F9" i="32" l="1"/>
  <c r="R14" i="28"/>
  <c r="S14" i="28" s="1"/>
  <c r="D16" i="14"/>
  <c r="R27" i="28"/>
  <c r="D545" i="26"/>
  <c r="C8" i="14"/>
  <c r="D13" i="22"/>
  <c r="E175" i="26"/>
  <c r="E174" i="26"/>
  <c r="E172" i="26"/>
  <c r="E171" i="26"/>
  <c r="E168" i="26"/>
  <c r="E167" i="26"/>
  <c r="E188" i="26"/>
  <c r="E187" i="26"/>
  <c r="E186" i="26"/>
  <c r="E185" i="26"/>
  <c r="E184" i="26"/>
  <c r="E183" i="26"/>
  <c r="E182" i="26"/>
  <c r="E181" i="26"/>
  <c r="G13" i="29"/>
  <c r="H13" i="29"/>
  <c r="I13" i="29"/>
  <c r="J13" i="29"/>
  <c r="K13" i="29"/>
  <c r="L13" i="29"/>
  <c r="N13" i="29"/>
  <c r="E127" i="26"/>
  <c r="E125" i="26"/>
  <c r="J175" i="26" s="1"/>
  <c r="E124" i="26"/>
  <c r="I175" i="26" s="1"/>
  <c r="E122" i="26"/>
  <c r="E121" i="26"/>
  <c r="E120" i="26"/>
  <c r="E119" i="26"/>
  <c r="E118" i="26"/>
  <c r="E123" i="26"/>
  <c r="L21" i="28"/>
  <c r="N21" i="28"/>
  <c r="M21" i="28"/>
  <c r="H175" i="26" l="1"/>
  <c r="D170" i="26"/>
  <c r="D17" i="14" s="1"/>
  <c r="D166" i="26"/>
  <c r="D116" i="26"/>
  <c r="D173" i="26"/>
  <c r="R31" i="28" s="1"/>
  <c r="D179" i="26"/>
  <c r="R22" i="28" l="1"/>
  <c r="C14" i="14"/>
  <c r="D83" i="26"/>
  <c r="AD18" i="28"/>
  <c r="AE18" i="28" s="1"/>
  <c r="C17" i="14"/>
  <c r="R30" i="28"/>
  <c r="G43" i="38"/>
  <c r="H43" i="38"/>
  <c r="I43" i="38"/>
  <c r="J43" i="38"/>
  <c r="K43" i="38"/>
  <c r="L43" i="38"/>
  <c r="C10" i="14" l="1"/>
  <c r="R18" i="28"/>
  <c r="S18" i="28" s="1"/>
  <c r="E225" i="26"/>
  <c r="E224" i="26"/>
  <c r="E223" i="26"/>
  <c r="E220" i="26"/>
  <c r="E278" i="26" l="1"/>
  <c r="M11" i="34" l="1"/>
  <c r="D506" i="26" l="1"/>
  <c r="E313" i="26" l="1"/>
  <c r="E240" i="26"/>
  <c r="E212" i="26"/>
  <c r="E211" i="26"/>
  <c r="E202" i="26"/>
  <c r="E201" i="26"/>
  <c r="K71" i="1" l="1"/>
  <c r="K70" i="1"/>
  <c r="G10" i="28"/>
  <c r="H10" i="28"/>
  <c r="I10" i="28"/>
  <c r="J10" i="28"/>
  <c r="K10" i="28"/>
  <c r="L10" i="28"/>
  <c r="M10" i="28"/>
  <c r="N10" i="28"/>
  <c r="F10" i="28" l="1"/>
  <c r="K12" i="37"/>
  <c r="K11" i="37"/>
  <c r="F71" i="1"/>
  <c r="E71" i="1"/>
  <c r="I20" i="3"/>
  <c r="J20" i="3"/>
  <c r="I12" i="5"/>
  <c r="I10" i="5" s="1"/>
  <c r="J12" i="5"/>
  <c r="I11" i="5"/>
  <c r="J11" i="5"/>
  <c r="I14" i="6"/>
  <c r="J14" i="6"/>
  <c r="I12" i="7"/>
  <c r="J12" i="7"/>
  <c r="J10" i="7" s="1"/>
  <c r="I11" i="7"/>
  <c r="J11" i="7"/>
  <c r="K37" i="38"/>
  <c r="E472" i="26" s="1"/>
  <c r="J37" i="38"/>
  <c r="E471" i="26" s="1"/>
  <c r="I37" i="38"/>
  <c r="E470" i="26" s="1"/>
  <c r="H37" i="38"/>
  <c r="E469" i="26" s="1"/>
  <c r="L19" i="38"/>
  <c r="E434" i="26" s="1"/>
  <c r="K19" i="38"/>
  <c r="E433" i="26" s="1"/>
  <c r="J19" i="38"/>
  <c r="E432" i="26" s="1"/>
  <c r="I19" i="38"/>
  <c r="E431" i="26" s="1"/>
  <c r="H19" i="38"/>
  <c r="E430" i="26" s="1"/>
  <c r="G19" i="38"/>
  <c r="E429" i="26" s="1"/>
  <c r="D427" i="26" l="1"/>
  <c r="D467" i="26"/>
  <c r="J10" i="5"/>
  <c r="I10" i="7"/>
  <c r="H28" i="38"/>
  <c r="E447" i="26" s="1"/>
  <c r="K36" i="38"/>
  <c r="L28" i="38"/>
  <c r="E451" i="26" s="1"/>
  <c r="I28" i="38"/>
  <c r="E448" i="26" s="1"/>
  <c r="J28" i="38"/>
  <c r="E449" i="26" s="1"/>
  <c r="K28" i="38"/>
  <c r="E450" i="26" s="1"/>
  <c r="G28" i="38"/>
  <c r="E446" i="26" s="1"/>
  <c r="K18" i="38"/>
  <c r="E425" i="26" s="1"/>
  <c r="L18" i="38"/>
  <c r="E426" i="26" s="1"/>
  <c r="I18" i="38"/>
  <c r="E423" i="26" s="1"/>
  <c r="H18" i="38"/>
  <c r="E422" i="26" s="1"/>
  <c r="G18" i="38"/>
  <c r="G37" i="38"/>
  <c r="F37" i="38" s="1"/>
  <c r="D17" i="22" s="1"/>
  <c r="H10" i="38"/>
  <c r="E405" i="26" s="1"/>
  <c r="I10" i="38"/>
  <c r="E406" i="26" s="1"/>
  <c r="J10" i="38"/>
  <c r="E407" i="26" s="1"/>
  <c r="K10" i="38"/>
  <c r="L10" i="38"/>
  <c r="G10" i="38"/>
  <c r="E404" i="26" s="1"/>
  <c r="F38" i="38"/>
  <c r="D19" i="22" s="1"/>
  <c r="H31" i="38"/>
  <c r="I31" i="38"/>
  <c r="J31" i="38"/>
  <c r="K31" i="38"/>
  <c r="L31" i="38"/>
  <c r="G31" i="38"/>
  <c r="L22" i="38"/>
  <c r="K22" i="38"/>
  <c r="J22" i="38"/>
  <c r="I22" i="38"/>
  <c r="H22" i="38"/>
  <c r="F26" i="38"/>
  <c r="F25" i="38"/>
  <c r="F24" i="38"/>
  <c r="F23" i="38"/>
  <c r="F19" i="38"/>
  <c r="D11" i="22" s="1"/>
  <c r="G25" i="10"/>
  <c r="I70" i="1" s="1"/>
  <c r="H25" i="10"/>
  <c r="J70" i="1" s="1"/>
  <c r="G24" i="10"/>
  <c r="H24" i="10"/>
  <c r="G16" i="12"/>
  <c r="H16" i="12"/>
  <c r="G15" i="12"/>
  <c r="H15" i="12"/>
  <c r="H13" i="12" s="1"/>
  <c r="G14" i="12"/>
  <c r="H14" i="12"/>
  <c r="D126" i="26"/>
  <c r="D5" i="26" s="1"/>
  <c r="F35" i="28" s="1"/>
  <c r="M11" i="28"/>
  <c r="I21" i="3" s="1"/>
  <c r="I19" i="3" s="1"/>
  <c r="N11" i="28"/>
  <c r="J21" i="3" s="1"/>
  <c r="J19" i="3" s="1"/>
  <c r="M12" i="28"/>
  <c r="N12" i="28"/>
  <c r="M13" i="28"/>
  <c r="N13" i="28"/>
  <c r="M17" i="28"/>
  <c r="N17" i="28"/>
  <c r="F22" i="28"/>
  <c r="M25" i="28"/>
  <c r="N25" i="28"/>
  <c r="F26" i="28"/>
  <c r="G11" i="28"/>
  <c r="G12" i="28"/>
  <c r="C22" i="3" s="1"/>
  <c r="K12" i="29"/>
  <c r="L12" i="29"/>
  <c r="M12" i="29"/>
  <c r="N12" i="29"/>
  <c r="K11" i="29"/>
  <c r="L11" i="29"/>
  <c r="M11" i="29"/>
  <c r="I12" i="4" s="1"/>
  <c r="K10" i="29"/>
  <c r="L10" i="29"/>
  <c r="M10" i="29"/>
  <c r="I11" i="4" s="1"/>
  <c r="N10" i="29"/>
  <c r="J11" i="4" s="1"/>
  <c r="N11" i="29"/>
  <c r="J12" i="4" s="1"/>
  <c r="F15" i="29"/>
  <c r="F16" i="29"/>
  <c r="M12" i="30"/>
  <c r="M9" i="30" s="1"/>
  <c r="N12" i="30"/>
  <c r="N9" i="30" s="1"/>
  <c r="N13" i="30"/>
  <c r="M13" i="30"/>
  <c r="I15" i="6"/>
  <c r="I13" i="6" s="1"/>
  <c r="J15" i="6"/>
  <c r="J13" i="6" s="1"/>
  <c r="L9" i="29" l="1"/>
  <c r="G13" i="12"/>
  <c r="N9" i="28"/>
  <c r="F21" i="28"/>
  <c r="Q6" i="14"/>
  <c r="E408" i="26"/>
  <c r="G22" i="10"/>
  <c r="G9" i="28"/>
  <c r="F18" i="38"/>
  <c r="E421" i="26"/>
  <c r="D419" i="26" s="1"/>
  <c r="D8" i="16"/>
  <c r="D189" i="26"/>
  <c r="D178" i="26" s="1"/>
  <c r="D444" i="26"/>
  <c r="J10" i="4"/>
  <c r="D14" i="14"/>
  <c r="C24" i="14" s="1"/>
  <c r="R23" i="28"/>
  <c r="F22" i="38"/>
  <c r="E409" i="26"/>
  <c r="D402" i="26" s="1"/>
  <c r="H22" i="10"/>
  <c r="K35" i="38"/>
  <c r="F36" i="38"/>
  <c r="I10" i="4"/>
  <c r="M9" i="29"/>
  <c r="N9" i="29"/>
  <c r="E22" i="10"/>
  <c r="D22" i="10"/>
  <c r="F22" i="10"/>
  <c r="M9" i="28"/>
  <c r="J71" i="1"/>
  <c r="J22" i="3"/>
  <c r="I71" i="1"/>
  <c r="I22" i="3"/>
  <c r="C22" i="10"/>
  <c r="F28" i="38"/>
  <c r="C14" i="22" s="1"/>
  <c r="G12" i="33"/>
  <c r="H12" i="33"/>
  <c r="I12" i="33"/>
  <c r="J12" i="33"/>
  <c r="K12" i="33"/>
  <c r="L12" i="33"/>
  <c r="M12" i="33"/>
  <c r="N12" i="33"/>
  <c r="E12" i="33"/>
  <c r="N9" i="33"/>
  <c r="E21" i="34"/>
  <c r="G21" i="34"/>
  <c r="H21" i="34"/>
  <c r="I21" i="34"/>
  <c r="N18" i="34"/>
  <c r="N15" i="34" s="1"/>
  <c r="G12" i="37"/>
  <c r="N17" i="37"/>
  <c r="M17" i="37"/>
  <c r="L17" i="37"/>
  <c r="K17" i="37"/>
  <c r="J17" i="37"/>
  <c r="I17" i="37"/>
  <c r="H17" i="37"/>
  <c r="G17" i="37"/>
  <c r="N13" i="37"/>
  <c r="M13" i="37"/>
  <c r="L13" i="37"/>
  <c r="J13" i="37"/>
  <c r="I13" i="37"/>
  <c r="H13" i="37"/>
  <c r="G13" i="37"/>
  <c r="N12" i="37"/>
  <c r="M12" i="37"/>
  <c r="L12" i="37"/>
  <c r="J12" i="37"/>
  <c r="I12" i="37"/>
  <c r="H12" i="37"/>
  <c r="N11" i="37"/>
  <c r="M11" i="37"/>
  <c r="L11" i="37"/>
  <c r="J11" i="37"/>
  <c r="I11" i="37"/>
  <c r="H11" i="37"/>
  <c r="G11" i="37"/>
  <c r="N10" i="37"/>
  <c r="M10" i="37"/>
  <c r="L10" i="37"/>
  <c r="K10" i="37"/>
  <c r="J10" i="37"/>
  <c r="I10" i="37"/>
  <c r="H10" i="37"/>
  <c r="G10" i="37"/>
  <c r="G45" i="38"/>
  <c r="H45" i="38"/>
  <c r="I45" i="38"/>
  <c r="J45" i="38"/>
  <c r="K45" i="38"/>
  <c r="L45" i="38"/>
  <c r="K39" i="38"/>
  <c r="L39" i="38"/>
  <c r="K30" i="38"/>
  <c r="L30" i="38"/>
  <c r="K29" i="38"/>
  <c r="L29" i="38"/>
  <c r="K13" i="38"/>
  <c r="L13" i="38"/>
  <c r="K12" i="38"/>
  <c r="L12" i="38"/>
  <c r="K11" i="38"/>
  <c r="L11" i="38"/>
  <c r="K21" i="38"/>
  <c r="K17" i="38" s="1"/>
  <c r="L21" i="38"/>
  <c r="L17" i="38" s="1"/>
  <c r="K9" i="37" l="1"/>
  <c r="G18" i="8"/>
  <c r="L9" i="37"/>
  <c r="F10" i="37"/>
  <c r="C8" i="21" s="1"/>
  <c r="F11" i="37"/>
  <c r="D11" i="21" s="1"/>
  <c r="N9" i="37"/>
  <c r="F12" i="33"/>
  <c r="E416" i="26"/>
  <c r="G23" i="10"/>
  <c r="G21" i="10" s="1"/>
  <c r="F12" i="37"/>
  <c r="D9" i="21" s="1"/>
  <c r="E459" i="26"/>
  <c r="L27" i="38"/>
  <c r="M9" i="37"/>
  <c r="E417" i="26"/>
  <c r="H23" i="10"/>
  <c r="H21" i="10" s="1"/>
  <c r="E458" i="26"/>
  <c r="K27" i="38"/>
  <c r="F35" i="38"/>
  <c r="C16" i="22"/>
  <c r="C10" i="22"/>
  <c r="J13" i="9"/>
  <c r="H9" i="37"/>
  <c r="I9" i="37"/>
  <c r="G9" i="37"/>
  <c r="J9" i="37"/>
  <c r="L9" i="38"/>
  <c r="K9" i="38"/>
  <c r="F9" i="37" l="1"/>
  <c r="F22" i="34"/>
  <c r="F21" i="34" s="1"/>
  <c r="M10" i="34"/>
  <c r="M21" i="34"/>
  <c r="J12" i="9"/>
  <c r="J11" i="9" s="1"/>
  <c r="F15" i="39"/>
  <c r="F16" i="39"/>
  <c r="F14" i="39"/>
  <c r="F13" i="39" s="1"/>
  <c r="G12" i="11"/>
  <c r="H12" i="11"/>
  <c r="H11" i="11"/>
  <c r="F15" i="41"/>
  <c r="D8" i="25" s="1"/>
  <c r="F16" i="41"/>
  <c r="F14" i="41"/>
  <c r="F12" i="40"/>
  <c r="F11" i="40"/>
  <c r="F10" i="40"/>
  <c r="K9" i="40"/>
  <c r="L9" i="40"/>
  <c r="J13" i="41"/>
  <c r="K13" i="41"/>
  <c r="J12" i="41"/>
  <c r="F13" i="13" s="1"/>
  <c r="K12" i="41"/>
  <c r="G13" i="13" s="1"/>
  <c r="J11" i="41"/>
  <c r="F12" i="13" s="1"/>
  <c r="K11" i="41"/>
  <c r="G12" i="13" s="1"/>
  <c r="J10" i="41"/>
  <c r="K10" i="41"/>
  <c r="G11" i="13" s="1"/>
  <c r="G10" i="13" l="1"/>
  <c r="H10" i="11"/>
  <c r="D525" i="26"/>
  <c r="D516" i="26" s="1"/>
  <c r="J9" i="41"/>
  <c r="F11" i="13"/>
  <c r="F10" i="13" s="1"/>
  <c r="M9" i="34"/>
  <c r="L9" i="39"/>
  <c r="K9" i="39"/>
  <c r="G11" i="11"/>
  <c r="G10" i="11" s="1"/>
  <c r="M18" i="34"/>
  <c r="F19" i="34"/>
  <c r="F18" i="34" s="1"/>
  <c r="K9" i="41"/>
  <c r="D14" i="12"/>
  <c r="E14" i="12"/>
  <c r="F14" i="12"/>
  <c r="D15" i="12"/>
  <c r="E15" i="12"/>
  <c r="F15" i="12"/>
  <c r="D16" i="12"/>
  <c r="E16" i="12"/>
  <c r="F16" i="12"/>
  <c r="C15" i="12"/>
  <c r="C16" i="12"/>
  <c r="C14" i="12"/>
  <c r="D20" i="8"/>
  <c r="E20" i="8"/>
  <c r="F20" i="8"/>
  <c r="G20" i="8"/>
  <c r="H20" i="8"/>
  <c r="I20" i="8"/>
  <c r="J69" i="1" s="1"/>
  <c r="J20" i="8"/>
  <c r="K69" i="1" s="1"/>
  <c r="C20" i="8"/>
  <c r="D19" i="8"/>
  <c r="E19" i="8"/>
  <c r="F19" i="8"/>
  <c r="G19" i="8"/>
  <c r="G17" i="8" s="1"/>
  <c r="H19" i="8"/>
  <c r="I68" i="1" s="1"/>
  <c r="I19" i="8"/>
  <c r="J68" i="1" s="1"/>
  <c r="J19" i="8"/>
  <c r="K68" i="1" s="1"/>
  <c r="C19" i="8"/>
  <c r="D68" i="1" s="1"/>
  <c r="D18" i="8"/>
  <c r="E18" i="8"/>
  <c r="F18" i="8"/>
  <c r="H18" i="8"/>
  <c r="I18" i="8"/>
  <c r="J67" i="1" s="1"/>
  <c r="J18" i="8"/>
  <c r="K67" i="1" s="1"/>
  <c r="C18" i="8"/>
  <c r="F11" i="5"/>
  <c r="G12" i="4"/>
  <c r="H12" i="4"/>
  <c r="C20" i="3"/>
  <c r="C21" i="3"/>
  <c r="C11" i="11" l="1"/>
  <c r="J66" i="1"/>
  <c r="K66" i="1"/>
  <c r="E397" i="26"/>
  <c r="E396" i="26"/>
  <c r="E395" i="26"/>
  <c r="E394" i="26"/>
  <c r="E393" i="26"/>
  <c r="E392" i="26"/>
  <c r="E391" i="26"/>
  <c r="E390" i="26"/>
  <c r="E386" i="26"/>
  <c r="E385" i="26"/>
  <c r="E384" i="26"/>
  <c r="E383" i="26"/>
  <c r="E382" i="26"/>
  <c r="E381" i="26"/>
  <c r="E380" i="26"/>
  <c r="E379" i="26"/>
  <c r="E373" i="26"/>
  <c r="E370" i="26"/>
  <c r="E369" i="26"/>
  <c r="E368" i="26"/>
  <c r="E367" i="26"/>
  <c r="E366" i="26"/>
  <c r="E362" i="26"/>
  <c r="E361" i="26"/>
  <c r="E360" i="26"/>
  <c r="E359" i="26"/>
  <c r="E358" i="26"/>
  <c r="E357" i="26"/>
  <c r="E356" i="26"/>
  <c r="E355" i="26"/>
  <c r="E351" i="26"/>
  <c r="E350" i="26"/>
  <c r="E349" i="26"/>
  <c r="E348" i="26"/>
  <c r="E347" i="26"/>
  <c r="E346" i="26"/>
  <c r="E345" i="26"/>
  <c r="E344" i="26"/>
  <c r="E337" i="26"/>
  <c r="E334" i="26"/>
  <c r="E333" i="26"/>
  <c r="E323" i="26"/>
  <c r="E322" i="26"/>
  <c r="E321" i="26"/>
  <c r="E320" i="26"/>
  <c r="E315" i="26"/>
  <c r="E314" i="26"/>
  <c r="E312" i="26"/>
  <c r="E311" i="26"/>
  <c r="E310" i="26"/>
  <c r="E304" i="26"/>
  <c r="E303" i="26"/>
  <c r="E302" i="26"/>
  <c r="E301" i="26"/>
  <c r="E300" i="26"/>
  <c r="E296" i="26"/>
  <c r="D294" i="26" s="1"/>
  <c r="E290" i="26"/>
  <c r="E289" i="26"/>
  <c r="E288" i="26"/>
  <c r="E287" i="26"/>
  <c r="E286" i="26"/>
  <c r="E276" i="26"/>
  <c r="E275" i="26"/>
  <c r="E274" i="26"/>
  <c r="E273" i="26"/>
  <c r="E272" i="26"/>
  <c r="E239" i="26"/>
  <c r="E238" i="26"/>
  <c r="E222" i="26"/>
  <c r="E221" i="26"/>
  <c r="E219" i="26"/>
  <c r="E218" i="26"/>
  <c r="E198" i="26"/>
  <c r="E195" i="26"/>
  <c r="C8" i="25"/>
  <c r="I13" i="41"/>
  <c r="H13" i="41"/>
  <c r="G13" i="41"/>
  <c r="E13" i="41"/>
  <c r="I12" i="41"/>
  <c r="E13" i="13" s="1"/>
  <c r="H12" i="41"/>
  <c r="D13" i="13" s="1"/>
  <c r="G12" i="41"/>
  <c r="E12" i="41"/>
  <c r="I11" i="41"/>
  <c r="H11" i="41"/>
  <c r="D12" i="13" s="1"/>
  <c r="G11" i="41"/>
  <c r="C12" i="13" s="1"/>
  <c r="E11" i="41"/>
  <c r="I10" i="41"/>
  <c r="H10" i="41"/>
  <c r="G10" i="41"/>
  <c r="C11" i="13" s="1"/>
  <c r="E10" i="41"/>
  <c r="J9" i="40"/>
  <c r="I9" i="40"/>
  <c r="H9" i="40"/>
  <c r="G9" i="40"/>
  <c r="E9" i="40"/>
  <c r="E13" i="39"/>
  <c r="F12" i="11"/>
  <c r="E12" i="11"/>
  <c r="D12" i="11"/>
  <c r="F11" i="11"/>
  <c r="E11" i="11"/>
  <c r="E43" i="38"/>
  <c r="C25" i="10"/>
  <c r="E70" i="1" s="1"/>
  <c r="D25" i="10"/>
  <c r="F70" i="1" s="1"/>
  <c r="E25" i="10"/>
  <c r="G70" i="1" s="1"/>
  <c r="F25" i="10"/>
  <c r="H70" i="1" s="1"/>
  <c r="E39" i="38"/>
  <c r="G39" i="38"/>
  <c r="H39" i="38"/>
  <c r="I39" i="38"/>
  <c r="J39" i="38"/>
  <c r="E31" i="38"/>
  <c r="J30" i="38"/>
  <c r="I30" i="38"/>
  <c r="H30" i="38"/>
  <c r="G30" i="38"/>
  <c r="E30" i="38"/>
  <c r="J29" i="38"/>
  <c r="I29" i="38"/>
  <c r="H29" i="38"/>
  <c r="G29" i="38"/>
  <c r="E29" i="38"/>
  <c r="E28" i="38"/>
  <c r="C24" i="10"/>
  <c r="D24" i="10"/>
  <c r="F68" i="1" s="1"/>
  <c r="E24" i="10"/>
  <c r="G68" i="1" s="1"/>
  <c r="F24" i="10"/>
  <c r="H68" i="1" s="1"/>
  <c r="G21" i="38"/>
  <c r="H21" i="38"/>
  <c r="I21" i="38"/>
  <c r="J21" i="38"/>
  <c r="E22" i="38"/>
  <c r="E20" i="38"/>
  <c r="E18" i="38"/>
  <c r="E19" i="38"/>
  <c r="E21" i="38"/>
  <c r="J13" i="38"/>
  <c r="I13" i="38"/>
  <c r="H13" i="38"/>
  <c r="G13" i="38"/>
  <c r="E13" i="38"/>
  <c r="J12" i="38"/>
  <c r="I12" i="38"/>
  <c r="H12" i="38"/>
  <c r="G12" i="38"/>
  <c r="E12" i="38"/>
  <c r="J11" i="38"/>
  <c r="I11" i="38"/>
  <c r="E414" i="26" s="1"/>
  <c r="H11" i="38"/>
  <c r="E413" i="26" s="1"/>
  <c r="G11" i="38"/>
  <c r="E11" i="38"/>
  <c r="E10" i="38"/>
  <c r="G11" i="34"/>
  <c r="H11" i="34"/>
  <c r="I11" i="34"/>
  <c r="E13" i="9" s="1"/>
  <c r="J11" i="34"/>
  <c r="K11" i="34"/>
  <c r="L11" i="34"/>
  <c r="H10" i="34"/>
  <c r="I10" i="34"/>
  <c r="E12" i="9" s="1"/>
  <c r="F12" i="9"/>
  <c r="H12" i="9"/>
  <c r="E18" i="34"/>
  <c r="G18" i="34"/>
  <c r="H18" i="34"/>
  <c r="I18" i="34"/>
  <c r="J18" i="34"/>
  <c r="K18" i="34"/>
  <c r="L18" i="34"/>
  <c r="D307" i="26"/>
  <c r="E12" i="34"/>
  <c r="G15" i="34"/>
  <c r="H15" i="34"/>
  <c r="I15" i="34"/>
  <c r="J15" i="34"/>
  <c r="K15" i="34"/>
  <c r="L15" i="34"/>
  <c r="H12" i="34"/>
  <c r="I12" i="34"/>
  <c r="J12" i="34"/>
  <c r="K12" i="34"/>
  <c r="L12" i="34"/>
  <c r="G12" i="34"/>
  <c r="E10" i="33"/>
  <c r="E11" i="33"/>
  <c r="G10" i="33"/>
  <c r="H10" i="33"/>
  <c r="E250" i="26" s="1"/>
  <c r="I10" i="33"/>
  <c r="E251" i="26" s="1"/>
  <c r="J10" i="33"/>
  <c r="E252" i="26" s="1"/>
  <c r="K10" i="33"/>
  <c r="E253" i="26" s="1"/>
  <c r="L10" i="33"/>
  <c r="E254" i="26" s="1"/>
  <c r="G11" i="33"/>
  <c r="H11" i="33"/>
  <c r="E260" i="26" s="1"/>
  <c r="I11" i="33"/>
  <c r="J11" i="33"/>
  <c r="K11" i="33"/>
  <c r="H12" i="7"/>
  <c r="E11" i="32"/>
  <c r="E10" i="32"/>
  <c r="D15" i="6"/>
  <c r="E15" i="6"/>
  <c r="F15" i="6"/>
  <c r="G15" i="6"/>
  <c r="H15" i="6"/>
  <c r="H14" i="6"/>
  <c r="D14" i="6"/>
  <c r="E14" i="6"/>
  <c r="G14" i="6"/>
  <c r="C14" i="6"/>
  <c r="E21" i="32"/>
  <c r="D243" i="26"/>
  <c r="E17" i="32"/>
  <c r="H17" i="32"/>
  <c r="I17" i="32"/>
  <c r="J17" i="32"/>
  <c r="K17" i="32"/>
  <c r="L17" i="32"/>
  <c r="D226" i="26"/>
  <c r="G13" i="32"/>
  <c r="L13" i="30"/>
  <c r="K13" i="30"/>
  <c r="J13" i="30"/>
  <c r="I13" i="30"/>
  <c r="H13" i="30"/>
  <c r="G13" i="30"/>
  <c r="E13" i="30"/>
  <c r="L12" i="30"/>
  <c r="K12" i="30"/>
  <c r="J12" i="30"/>
  <c r="I12" i="30"/>
  <c r="H12" i="30"/>
  <c r="G12" i="30"/>
  <c r="E12" i="30"/>
  <c r="G12" i="5"/>
  <c r="J11" i="30"/>
  <c r="I11" i="30"/>
  <c r="E207" i="26" s="1"/>
  <c r="H11" i="30"/>
  <c r="E206" i="26" s="1"/>
  <c r="G11" i="30"/>
  <c r="E11" i="30"/>
  <c r="G11" i="5"/>
  <c r="E11" i="5"/>
  <c r="D11" i="5"/>
  <c r="C11" i="5"/>
  <c r="E10" i="30"/>
  <c r="E11" i="29"/>
  <c r="E12" i="29"/>
  <c r="E10" i="29"/>
  <c r="G11" i="29"/>
  <c r="H11" i="29"/>
  <c r="D12" i="4" s="1"/>
  <c r="I11" i="29"/>
  <c r="E12" i="4" s="1"/>
  <c r="J11" i="29"/>
  <c r="F12" i="4" s="1"/>
  <c r="G12" i="29"/>
  <c r="H12" i="29"/>
  <c r="I12" i="29"/>
  <c r="J12" i="29"/>
  <c r="H10" i="29"/>
  <c r="D11" i="4" s="1"/>
  <c r="I10" i="29"/>
  <c r="E11" i="4" s="1"/>
  <c r="J10" i="29"/>
  <c r="F11" i="4" s="1"/>
  <c r="G11" i="4"/>
  <c r="G10" i="29"/>
  <c r="C11" i="4" s="1"/>
  <c r="E13" i="29"/>
  <c r="H11" i="28"/>
  <c r="I11" i="28"/>
  <c r="E21" i="3" s="1"/>
  <c r="J11" i="28"/>
  <c r="F21" i="3" s="1"/>
  <c r="K11" i="28"/>
  <c r="G21" i="3" s="1"/>
  <c r="L11" i="28"/>
  <c r="H21" i="3" s="1"/>
  <c r="H12" i="28"/>
  <c r="D22" i="3" s="1"/>
  <c r="I12" i="28"/>
  <c r="E22" i="3" s="1"/>
  <c r="J12" i="28"/>
  <c r="F22" i="3" s="1"/>
  <c r="K12" i="28"/>
  <c r="L12" i="28"/>
  <c r="H71" i="1" s="1"/>
  <c r="D20" i="3"/>
  <c r="E20" i="3"/>
  <c r="F20" i="3"/>
  <c r="G20" i="3"/>
  <c r="E11" i="28"/>
  <c r="E12" i="28"/>
  <c r="E10" i="28"/>
  <c r="E29" i="28"/>
  <c r="G29" i="28"/>
  <c r="H29" i="28"/>
  <c r="I29" i="28"/>
  <c r="J29" i="28"/>
  <c r="K29" i="28"/>
  <c r="E25" i="28"/>
  <c r="G25" i="28"/>
  <c r="H25" i="28"/>
  <c r="I25" i="28"/>
  <c r="J25" i="28"/>
  <c r="K25" i="28"/>
  <c r="L25" i="28"/>
  <c r="E13" i="28"/>
  <c r="E17" i="28"/>
  <c r="E21" i="28"/>
  <c r="G21" i="28"/>
  <c r="H21" i="28"/>
  <c r="I21" i="28"/>
  <c r="J21" i="28"/>
  <c r="K21" i="28"/>
  <c r="G17" i="28"/>
  <c r="H17" i="28"/>
  <c r="I17" i="28"/>
  <c r="J17" i="28"/>
  <c r="AA18" i="28" s="1"/>
  <c r="AK18" i="28" s="1"/>
  <c r="K17" i="28"/>
  <c r="L17" i="28"/>
  <c r="L13" i="28"/>
  <c r="K13" i="28"/>
  <c r="J13" i="28"/>
  <c r="I13" i="28"/>
  <c r="H13" i="28"/>
  <c r="G13" i="28"/>
  <c r="G397" i="26" l="1"/>
  <c r="E9" i="28"/>
  <c r="E9" i="30"/>
  <c r="F12" i="39"/>
  <c r="H9" i="41"/>
  <c r="C8" i="23"/>
  <c r="E456" i="26"/>
  <c r="I27" i="38"/>
  <c r="C12" i="5"/>
  <c r="G9" i="30"/>
  <c r="F11" i="30"/>
  <c r="E12" i="7"/>
  <c r="E261" i="26"/>
  <c r="F10" i="33"/>
  <c r="E249" i="26"/>
  <c r="D247" i="26" s="1"/>
  <c r="E412" i="26"/>
  <c r="F11" i="38"/>
  <c r="D9" i="22" s="1"/>
  <c r="E457" i="26"/>
  <c r="J27" i="38"/>
  <c r="D308" i="26"/>
  <c r="D363" i="26"/>
  <c r="F12" i="7"/>
  <c r="E262" i="26"/>
  <c r="D12" i="5"/>
  <c r="H9" i="30"/>
  <c r="G13" i="9"/>
  <c r="K9" i="34"/>
  <c r="F11" i="34"/>
  <c r="D8" i="19" s="1"/>
  <c r="F12" i="38"/>
  <c r="E454" i="26"/>
  <c r="F29" i="38"/>
  <c r="D15" i="22" s="1"/>
  <c r="G27" i="38"/>
  <c r="F9" i="40"/>
  <c r="D318" i="26"/>
  <c r="D330" i="26"/>
  <c r="F12" i="5"/>
  <c r="J9" i="30"/>
  <c r="D12" i="9"/>
  <c r="F10" i="34"/>
  <c r="J9" i="38"/>
  <c r="E415" i="26"/>
  <c r="F12" i="29"/>
  <c r="F11" i="29"/>
  <c r="C12" i="4"/>
  <c r="B12" i="4" s="1"/>
  <c r="E12" i="5"/>
  <c r="I9" i="30"/>
  <c r="F12" i="30"/>
  <c r="G12" i="7"/>
  <c r="E263" i="26"/>
  <c r="F11" i="33"/>
  <c r="D8" i="20" s="1"/>
  <c r="E259" i="26"/>
  <c r="F13" i="9"/>
  <c r="J9" i="34"/>
  <c r="F21" i="38"/>
  <c r="F17" i="38" s="1"/>
  <c r="G17" i="38"/>
  <c r="E455" i="26"/>
  <c r="H27" i="38"/>
  <c r="F30" i="38"/>
  <c r="F11" i="39"/>
  <c r="C12" i="11"/>
  <c r="F12" i="41"/>
  <c r="D374" i="26"/>
  <c r="D387" i="26"/>
  <c r="G9" i="39"/>
  <c r="E12" i="13"/>
  <c r="B12" i="13" s="1"/>
  <c r="F11" i="41"/>
  <c r="D297" i="26"/>
  <c r="D284" i="26"/>
  <c r="D270" i="26"/>
  <c r="D236" i="26"/>
  <c r="L9" i="34"/>
  <c r="E208" i="26"/>
  <c r="E196" i="26"/>
  <c r="E205" i="26"/>
  <c r="E197" i="26"/>
  <c r="E11" i="13"/>
  <c r="F10" i="41"/>
  <c r="H12" i="5"/>
  <c r="E210" i="26"/>
  <c r="D8" i="17"/>
  <c r="H11" i="5"/>
  <c r="B11" i="5" s="1"/>
  <c r="E200" i="26"/>
  <c r="C8" i="17"/>
  <c r="C12" i="7"/>
  <c r="C12" i="9"/>
  <c r="C13" i="9"/>
  <c r="F15" i="34"/>
  <c r="C15" i="6"/>
  <c r="B15" i="6" s="1"/>
  <c r="I9" i="32"/>
  <c r="G22" i="3"/>
  <c r="G71" i="1"/>
  <c r="B71" i="1" s="1"/>
  <c r="F11" i="28"/>
  <c r="D21" i="3"/>
  <c r="G19" i="3"/>
  <c r="E68" i="1"/>
  <c r="B68" i="1" s="1"/>
  <c r="B24" i="10"/>
  <c r="H22" i="3"/>
  <c r="F12" i="28"/>
  <c r="H20" i="3"/>
  <c r="B25" i="10"/>
  <c r="D216" i="26"/>
  <c r="H9" i="28"/>
  <c r="I9" i="28"/>
  <c r="K9" i="28"/>
  <c r="J9" i="28"/>
  <c r="L9" i="28"/>
  <c r="F10" i="29"/>
  <c r="H11" i="4"/>
  <c r="B11" i="4" s="1"/>
  <c r="E199" i="26"/>
  <c r="E209" i="26"/>
  <c r="F14" i="6"/>
  <c r="B14" i="6" s="1"/>
  <c r="F11" i="7"/>
  <c r="J9" i="33"/>
  <c r="C11" i="7"/>
  <c r="G9" i="33"/>
  <c r="E11" i="7"/>
  <c r="I9" i="33"/>
  <c r="E9" i="33"/>
  <c r="G11" i="7"/>
  <c r="K9" i="33"/>
  <c r="H11" i="7"/>
  <c r="L9" i="33"/>
  <c r="D11" i="7"/>
  <c r="H9" i="33"/>
  <c r="D12" i="7"/>
  <c r="G9" i="34"/>
  <c r="G12" i="9"/>
  <c r="H13" i="9"/>
  <c r="H9" i="34"/>
  <c r="D13" i="9"/>
  <c r="I9" i="34"/>
  <c r="E23" i="10"/>
  <c r="I9" i="38"/>
  <c r="D23" i="10"/>
  <c r="H9" i="38"/>
  <c r="B70" i="1"/>
  <c r="C23" i="10"/>
  <c r="F23" i="10"/>
  <c r="I35" i="38"/>
  <c r="D11" i="11"/>
  <c r="B11" i="11" s="1"/>
  <c r="C13" i="13"/>
  <c r="D11" i="13"/>
  <c r="F13" i="41"/>
  <c r="E9" i="41"/>
  <c r="I9" i="41"/>
  <c r="G9" i="41"/>
  <c r="J9" i="39"/>
  <c r="E9" i="39"/>
  <c r="I9" i="39"/>
  <c r="H9" i="39"/>
  <c r="E27" i="38"/>
  <c r="E17" i="38"/>
  <c r="H35" i="38"/>
  <c r="G35" i="38"/>
  <c r="J35" i="38"/>
  <c r="H17" i="38"/>
  <c r="J17" i="38"/>
  <c r="I17" i="38"/>
  <c r="E9" i="38"/>
  <c r="J9" i="32"/>
  <c r="K9" i="32"/>
  <c r="E9" i="32"/>
  <c r="H9" i="32"/>
  <c r="K9" i="30"/>
  <c r="L9" i="30"/>
  <c r="E9" i="29"/>
  <c r="G9" i="29"/>
  <c r="K9" i="29"/>
  <c r="F13" i="29"/>
  <c r="I9" i="29"/>
  <c r="J9" i="29"/>
  <c r="H9" i="29"/>
  <c r="F25" i="28"/>
  <c r="C69" i="1" l="1"/>
  <c r="B12" i="5"/>
  <c r="D8" i="23"/>
  <c r="F9" i="39"/>
  <c r="G69" i="1"/>
  <c r="D269" i="26"/>
  <c r="D67" i="1"/>
  <c r="D410" i="26"/>
  <c r="F69" i="1"/>
  <c r="C8" i="19"/>
  <c r="F9" i="34"/>
  <c r="F9" i="41"/>
  <c r="F9" i="28"/>
  <c r="F36" i="28" s="1"/>
  <c r="F37" i="28" s="1"/>
  <c r="C67" i="1"/>
  <c r="C66" i="1" s="1"/>
  <c r="C11" i="9"/>
  <c r="B11" i="13"/>
  <c r="D452" i="26"/>
  <c r="F9" i="30"/>
  <c r="B11" i="7"/>
  <c r="C8" i="20"/>
  <c r="F9" i="33"/>
  <c r="D257" i="26"/>
  <c r="D246" i="26" s="1"/>
  <c r="H69" i="1"/>
  <c r="D203" i="26"/>
  <c r="D193" i="26"/>
  <c r="B22" i="3"/>
  <c r="B20" i="3"/>
  <c r="H19" i="3"/>
  <c r="D69" i="1"/>
  <c r="B12" i="7"/>
  <c r="B21" i="3"/>
  <c r="H67" i="1"/>
  <c r="E69" i="1"/>
  <c r="B23" i="10"/>
  <c r="G67" i="1"/>
  <c r="F67" i="1"/>
  <c r="F66" i="1" s="1"/>
  <c r="F27" i="38"/>
  <c r="F9" i="29"/>
  <c r="G66" i="1" l="1"/>
  <c r="D66" i="1"/>
  <c r="B19" i="3"/>
  <c r="D192" i="26"/>
  <c r="H66" i="1"/>
  <c r="D540" i="26"/>
  <c r="D537" i="26"/>
  <c r="D529" i="26"/>
  <c r="D533" i="26"/>
  <c r="D493" i="26"/>
  <c r="D400" i="26" s="1"/>
  <c r="D352" i="26"/>
  <c r="D341" i="26"/>
  <c r="D215" i="26"/>
  <c r="D329" i="26" l="1"/>
  <c r="D528" i="26"/>
  <c r="I13" i="9"/>
  <c r="D10" i="13"/>
  <c r="E10" i="13"/>
  <c r="C10" i="13"/>
  <c r="B13" i="13"/>
  <c r="B10" i="13" s="1"/>
  <c r="B15" i="12"/>
  <c r="B16" i="12"/>
  <c r="B14" i="12"/>
  <c r="C13" i="12"/>
  <c r="D13" i="12"/>
  <c r="E13" i="12"/>
  <c r="F13" i="12"/>
  <c r="B12" i="11"/>
  <c r="C10" i="11"/>
  <c r="D10" i="11"/>
  <c r="E10" i="11"/>
  <c r="F10" i="11"/>
  <c r="D21" i="10"/>
  <c r="E21" i="10"/>
  <c r="F21" i="10"/>
  <c r="B19" i="8"/>
  <c r="B20" i="8"/>
  <c r="B18" i="8"/>
  <c r="D17" i="8"/>
  <c r="E17" i="8"/>
  <c r="F17" i="8"/>
  <c r="H17" i="8"/>
  <c r="I17" i="8"/>
  <c r="J17" i="8"/>
  <c r="C17" i="8"/>
  <c r="H11" i="9"/>
  <c r="G11" i="9"/>
  <c r="F11" i="9"/>
  <c r="E11" i="9"/>
  <c r="D11" i="9"/>
  <c r="C10" i="7"/>
  <c r="D10" i="7"/>
  <c r="E10" i="7"/>
  <c r="F10" i="7"/>
  <c r="G10" i="7"/>
  <c r="H10" i="7"/>
  <c r="D13" i="6"/>
  <c r="E13" i="6"/>
  <c r="F13" i="6"/>
  <c r="G13" i="6"/>
  <c r="H13" i="6"/>
  <c r="C13" i="6"/>
  <c r="D10" i="5"/>
  <c r="E10" i="5"/>
  <c r="F10" i="5"/>
  <c r="G10" i="5"/>
  <c r="H10" i="5"/>
  <c r="C10" i="5"/>
  <c r="D10" i="4"/>
  <c r="E10" i="4"/>
  <c r="F10" i="4"/>
  <c r="G10" i="4"/>
  <c r="H10" i="4"/>
  <c r="C10" i="4"/>
  <c r="D19" i="3"/>
  <c r="E19" i="3"/>
  <c r="F19" i="3"/>
  <c r="C19" i="3"/>
  <c r="B17" i="8" l="1"/>
  <c r="I69" i="1"/>
  <c r="B69" i="1" s="1"/>
  <c r="B13" i="9"/>
  <c r="I12" i="9"/>
  <c r="B10" i="5"/>
  <c r="B13" i="12"/>
  <c r="B10" i="11"/>
  <c r="B13" i="6"/>
  <c r="B10" i="4"/>
  <c r="B10" i="7"/>
  <c r="I11" i="9" l="1"/>
  <c r="I67" i="1"/>
  <c r="I66" i="1" s="1"/>
  <c r="B12" i="9"/>
  <c r="B11" i="9" s="1"/>
  <c r="D130" i="2"/>
  <c r="D129" i="2"/>
  <c r="D114" i="2"/>
  <c r="D113" i="2"/>
  <c r="F10" i="38"/>
  <c r="G9" i="38"/>
  <c r="B22" i="10"/>
  <c r="B21" i="10" s="1"/>
  <c r="E67" i="1"/>
  <c r="E66" i="1" s="1"/>
  <c r="C8" i="22" l="1"/>
  <c r="F9" i="38"/>
  <c r="C21" i="10"/>
  <c r="B67" i="1"/>
  <c r="B66" i="1" s="1"/>
</calcChain>
</file>

<file path=xl/comments1.xml><?xml version="1.0" encoding="utf-8"?>
<comments xmlns="http://schemas.openxmlformats.org/spreadsheetml/2006/main">
  <authors>
    <author>Автор</author>
  </authors>
  <commentList>
    <comment ref="B11" authorId="0" shape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B17" authorId="0" shapeId="0">
      <text>
        <r>
          <rPr>
            <b/>
            <sz val="9"/>
            <color indexed="81"/>
            <rFont val="Tahoma"/>
            <charset val="1"/>
          </rPr>
          <t>Автор:</t>
        </r>
        <r>
          <rPr>
            <sz val="9"/>
            <color indexed="81"/>
            <rFont val="Tahoma"/>
            <charset val="1"/>
          </rPr>
          <t xml:space="preserve">
+0,1
</t>
        </r>
      </text>
    </comment>
    <comment ref="G17" authorId="0" shapeId="0">
      <text>
        <r>
          <rPr>
            <b/>
            <sz val="9"/>
            <color indexed="81"/>
            <rFont val="Tahoma"/>
            <charset val="1"/>
          </rPr>
          <t>Автор:</t>
        </r>
        <r>
          <rPr>
            <sz val="9"/>
            <color indexed="81"/>
            <rFont val="Tahoma"/>
            <charset val="1"/>
          </rPr>
          <t xml:space="preserve">
+0,1
</t>
        </r>
      </text>
    </comment>
  </commentList>
</comments>
</file>

<file path=xl/comments3.xml><?xml version="1.0" encoding="utf-8"?>
<comments xmlns="http://schemas.openxmlformats.org/spreadsheetml/2006/main">
  <authors>
    <author>Автор</author>
  </authors>
  <commentList>
    <comment ref="D269" authorId="0" shapeId="0">
      <text>
        <r>
          <rPr>
            <b/>
            <sz val="9"/>
            <color indexed="81"/>
            <rFont val="Tahoma"/>
            <family val="2"/>
            <charset val="204"/>
          </rPr>
          <t>Автор:</t>
        </r>
        <r>
          <rPr>
            <sz val="9"/>
            <color indexed="81"/>
            <rFont val="Tahoma"/>
            <family val="2"/>
            <charset val="204"/>
          </rPr>
          <t xml:space="preserve">
-0,1
</t>
        </r>
      </text>
    </comment>
    <comment ref="D329" authorId="0" shapeId="0">
      <text>
        <r>
          <rPr>
            <b/>
            <sz val="9"/>
            <color indexed="81"/>
            <rFont val="Tahoma"/>
            <family val="2"/>
            <charset val="204"/>
          </rPr>
          <t>Автор:</t>
        </r>
        <r>
          <rPr>
            <sz val="9"/>
            <color indexed="81"/>
            <rFont val="Tahoma"/>
            <family val="2"/>
            <charset val="204"/>
          </rPr>
          <t xml:space="preserve">
+0,1
</t>
        </r>
      </text>
    </comment>
  </commentList>
</comments>
</file>

<file path=xl/comments4.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F12" authorId="0" shapeId="0">
      <text>
        <r>
          <rPr>
            <b/>
            <sz val="9"/>
            <color indexed="81"/>
            <rFont val="Tahoma"/>
            <charset val="1"/>
          </rPr>
          <t>Автор:</t>
        </r>
        <r>
          <rPr>
            <sz val="9"/>
            <color indexed="81"/>
            <rFont val="Tahoma"/>
            <charset val="1"/>
          </rPr>
          <t xml:space="preserve">
-0,1
</t>
        </r>
      </text>
    </comment>
  </commentList>
</comments>
</file>

<file path=xl/comments5.xml><?xml version="1.0" encoding="utf-8"?>
<comments xmlns="http://schemas.openxmlformats.org/spreadsheetml/2006/main">
  <authors>
    <author>Автор</author>
  </authors>
  <commentList>
    <comment ref="F9" authorId="0" shapeId="0">
      <text>
        <r>
          <rPr>
            <b/>
            <sz val="9"/>
            <color indexed="81"/>
            <rFont val="Tahoma"/>
            <charset val="1"/>
          </rPr>
          <t>Автор:</t>
        </r>
        <r>
          <rPr>
            <sz val="9"/>
            <color indexed="81"/>
            <rFont val="Tahoma"/>
            <charset val="1"/>
          </rPr>
          <t xml:space="preserve">
+0,1
</t>
        </r>
      </text>
    </comment>
    <comment ref="K9" authorId="0" shapeId="0">
      <text>
        <r>
          <rPr>
            <b/>
            <sz val="9"/>
            <color indexed="81"/>
            <rFont val="Tahoma"/>
            <charset val="1"/>
          </rPr>
          <t>Автор:</t>
        </r>
        <r>
          <rPr>
            <sz val="9"/>
            <color indexed="81"/>
            <rFont val="Tahoma"/>
            <charset val="1"/>
          </rPr>
          <t xml:space="preserve">
+0,1
</t>
        </r>
      </text>
    </comment>
    <comment ref="F13" authorId="0" shapeId="0">
      <text>
        <r>
          <rPr>
            <b/>
            <sz val="9"/>
            <color indexed="81"/>
            <rFont val="Tahoma"/>
            <charset val="1"/>
          </rPr>
          <t>Автор:</t>
        </r>
        <r>
          <rPr>
            <sz val="9"/>
            <color indexed="81"/>
            <rFont val="Tahoma"/>
            <charset val="1"/>
          </rPr>
          <t xml:space="preserve">
+0,1</t>
        </r>
      </text>
    </comment>
    <comment ref="K13" authorId="0" shape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<sst xmlns="http://schemas.openxmlformats.org/spreadsheetml/2006/main" count="2539" uniqueCount="777">
  <si>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</si>
  <si>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</si>
  <si>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</si>
  <si>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</si>
  <si>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</si>
  <si>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</si>
  <si>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</si>
  <si>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</si>
  <si>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</si>
  <si>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</si>
  <si>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</si>
  <si>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</si>
  <si>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</si>
  <si>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</si>
  <si>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</si>
  <si>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</si>
  <si>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</si>
  <si>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</si>
  <si>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</si>
  <si>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</si>
  <si>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</si>
  <si>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</si>
  <si>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</si>
  <si>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</si>
  <si>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</si>
  <si>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</si>
  <si>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</si>
  <si>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</si>
  <si>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</si>
  <si>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</si>
  <si>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</si>
  <si>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</si>
  <si>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</si>
  <si>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</si>
  <si>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</si>
  <si>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</si>
  <si>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</si>
  <si>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</si>
  <si>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</si>
  <si>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</si>
  <si>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</si>
  <si>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</si>
  <si>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</si>
  <si>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</si>
  <si>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</si>
  <si>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</si>
  <si>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</si>
  <si>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</si>
  <si>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</si>
  <si>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</si>
  <si>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</si>
  <si>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</si>
  <si>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</si>
  <si>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</si>
  <si>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</si>
  <si>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</si>
  <si>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</si>
  <si>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</si>
  <si>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</si>
  <si>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</si>
  <si>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</si>
  <si>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</si>
  <si>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</si>
  <si>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</si>
  <si>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</si>
  <si>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</si>
  <si>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</si>
  <si>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</si>
  <si>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</si>
  <si>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</si>
  <si>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</si>
  <si>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</si>
  <si>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</si>
  <si>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</si>
  <si>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</si>
  <si>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</si>
  <si>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</si>
  <si>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</si>
  <si>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</si>
  <si>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</si>
  <si>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</si>
  <si>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</si>
  <si>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</si>
  <si>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</si>
  <si>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</si>
  <si>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</si>
  <si>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</si>
  <si>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</si>
  <si>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</si>
  <si>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</si>
  <si>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</si>
  <si>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</si>
  <si>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</si>
  <si>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</si>
  <si>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</si>
  <si>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</si>
  <si>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</si>
  <si>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</si>
  <si>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</si>
  <si>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</si>
  <si>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</si>
  <si>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</si>
  <si>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</si>
  <si>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</si>
  <si>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</si>
  <si>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</si>
  <si>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</si>
  <si>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</si>
  <si>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</si>
  <si>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</si>
  <si>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</si>
  <si>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</si>
  <si>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</si>
  <si>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</si>
  <si>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</si>
  <si>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</si>
  <si>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</si>
  <si>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</si>
  <si>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</si>
  <si>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</si>
  <si>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</si>
  <si>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</si>
  <si>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</si>
  <si>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</si>
  <si>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</si>
  <si>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</si>
  <si>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</si>
  <si>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</si>
  <si>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</si>
  <si>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</si>
  <si>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</si>
  <si>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</si>
  <si>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</si>
  <si>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</si>
  <si>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</si>
  <si>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</si>
  <si>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</si>
  <si>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</si>
  <si>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</si>
  <si>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</si>
  <si>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</si>
  <si>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</si>
  <si>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</si>
  <si>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</si>
  <si>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</si>
  <si>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</si>
  <si>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</si>
  <si>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</si>
  <si>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</si>
  <si>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</si>
  <si>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</si>
  <si>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</si>
  <si>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</si>
  <si>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</si>
  <si>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</si>
  <si>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</si>
  <si>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</si>
  <si>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</si>
  <si>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</si>
  <si>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</si>
  <si>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</si>
  <si>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</si>
  <si>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</si>
  <si>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</si>
  <si>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</si>
  <si>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</si>
  <si>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</si>
  <si>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</si>
  <si>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</si>
  <si>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</si>
  <si>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</si>
  <si>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</si>
  <si>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</si>
  <si>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</si>
  <si>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</si>
  <si>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</si>
  <si>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</si>
  <si>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</si>
  <si>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</si>
  <si>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</si>
  <si>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</si>
  <si>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</si>
  <si>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</si>
  <si>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</si>
  <si>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</si>
  <si>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</si>
  <si>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</si>
  <si>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</si>
  <si>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</si>
  <si>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</si>
  <si>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</si>
  <si>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</si>
  <si>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</si>
  <si>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</si>
  <si>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</si>
  <si>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</si>
  <si>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</si>
  <si>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</si>
  <si>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</si>
  <si>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</si>
  <si>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</si>
  <si>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</si>
  <si>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</si>
  <si>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</si>
  <si>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</si>
  <si>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</si>
  <si>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</si>
  <si>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</si>
  <si>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</si>
  <si>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</si>
  <si>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</si>
  <si>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</si>
  <si>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</si>
  <si>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</si>
  <si>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</si>
  <si>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</si>
  <si>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</si>
  <si>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</si>
  <si>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</si>
  <si>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</si>
  <si>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</si>
  <si>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</si>
  <si>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</si>
  <si>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</si>
  <si>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</si>
  <si>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</si>
  <si>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</si>
  <si>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</si>
  <si>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</si>
  <si>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</si>
  <si>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</si>
  <si>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</si>
  <si>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</si>
  <si>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</si>
  <si>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</si>
  <si>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</si>
  <si>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</si>
  <si>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</si>
  <si>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</si>
  <si>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</si>
  <si>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</si>
  <si>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</si>
  <si>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</si>
  <si>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</si>
  <si>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</si>
  <si>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</si>
  <si>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</si>
  <si>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</si>
  <si>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</si>
  <si>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</si>
  <si>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</si>
  <si>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</si>
  <si>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</si>
  <si>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</si>
  <si>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</si>
  <si>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</si>
  <si>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</si>
  <si>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</si>
  <si>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</si>
  <si>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</si>
  <si>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</si>
  <si>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</si>
  <si>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</si>
  <si>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</si>
  <si>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</si>
  <si>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</si>
  <si>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</si>
  <si>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</si>
  <si>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</si>
  <si>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</si>
  <si>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</si>
  <si>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</si>
  <si>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</si>
  <si>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</si>
  <si>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</si>
  <si>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</si>
  <si>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</si>
  <si>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</si>
  <si>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</si>
  <si>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</si>
  <si>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</si>
  <si>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</si>
  <si>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</si>
  <si>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</si>
  <si>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</si>
  <si>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</si>
  <si>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</si>
  <si>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</si>
  <si>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</si>
  <si>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</si>
  <si>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</si>
  <si>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</si>
  <si>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</si>
  <si>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</si>
  <si>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</si>
  <si>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</si>
  <si>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</si>
  <si>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</si>
  <si>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</si>
  <si>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</si>
  <si>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</si>
  <si>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</si>
  <si>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</si>
  <si>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</si>
  <si>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</si>
  <si>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</si>
  <si>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</si>
  <si>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</si>
  <si>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</si>
  <si>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</si>
  <si>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</si>
  <si>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</si>
  <si>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</si>
  <si>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</si>
  <si>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</si>
  <si>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</si>
  <si>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</si>
  <si>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</si>
  <si>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</si>
  <si>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</si>
  <si>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</si>
  <si>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</si>
  <si>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</si>
  <si>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</si>
  <si>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</si>
  <si>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</si>
  <si>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</si>
  <si>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</si>
  <si>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</si>
  <si>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</si>
  <si>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</si>
  <si>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</si>
  <si>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</si>
  <si>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</si>
  <si>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</si>
  <si>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</si>
  <si>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</si>
  <si>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</si>
  <si>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</si>
  <si>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</si>
  <si>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</si>
  <si>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</si>
  <si>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</si>
  <si>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</si>
  <si>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</si>
  <si>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</si>
  <si>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</si>
  <si>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</si>
  <si>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</si>
  <si>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</si>
  <si>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</si>
  <si>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</si>
  <si>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</si>
  <si>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</si>
  <si>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</si>
  <si>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</si>
  <si>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</si>
  <si>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</si>
  <si>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</si>
  <si>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</si>
  <si>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</si>
  <si>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</si>
  <si>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</si>
  <si>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</si>
  <si>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</si>
  <si>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</si>
  <si>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</si>
  <si>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</si>
  <si>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</si>
  <si>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</si>
  <si>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</si>
  <si>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</si>
  <si>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</si>
  <si>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</si>
  <si>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</si>
  <si>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</si>
  <si>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</si>
  <si>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</si>
  <si>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</si>
  <si>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</si>
  <si>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</si>
  <si>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</si>
  <si>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</si>
  <si>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</si>
  <si>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</si>
  <si>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</si>
  <si>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</si>
  <si>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</si>
  <si>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</si>
  <si>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</si>
  <si>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</si>
  <si>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</si>
  <si>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</si>
  <si>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</si>
  <si>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</si>
  <si>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</si>
  <si>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</si>
  <si>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</si>
  <si>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</si>
  <si>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</si>
  <si>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</si>
  <si>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</si>
  <si>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</si>
  <si>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</si>
  <si>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</si>
  <si>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</si>
  <si>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</si>
  <si>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</si>
  <si>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</si>
  <si>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</si>
  <si>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</si>
  <si>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</si>
  <si>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</si>
  <si>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</si>
  <si>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</si>
  <si>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</si>
  <si>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</si>
  <si>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</si>
  <si>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</si>
  <si>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</si>
  <si>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</si>
  <si>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</si>
  <si>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</si>
  <si>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</si>
  <si>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</si>
  <si>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</si>
  <si>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</si>
  <si>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</si>
  <si>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</si>
  <si>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</si>
  <si>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</si>
  <si>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</si>
  <si>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</si>
  <si>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</si>
  <si>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</si>
  <si>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</si>
  <si>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</si>
  <si>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</si>
  <si>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</si>
  <si>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</si>
  <si>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</si>
  <si>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</si>
  <si>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</si>
  <si>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</si>
  <si>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</si>
  <si>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</si>
  <si>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</si>
  <si>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</si>
  <si>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</si>
  <si>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</si>
  <si>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</si>
  <si>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</si>
  <si>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</si>
  <si>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</si>
  <si>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</si>
  <si>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</si>
  <si>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</si>
  <si>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</si>
  <si>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</si>
  <si>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</si>
  <si>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</si>
  <si>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</si>
  <si>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</si>
  <si>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</si>
  <si>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</si>
  <si>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</si>
  <si>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</si>
  <si>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</si>
  <si>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</si>
  <si>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</si>
  <si>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</si>
  <si>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</si>
  <si>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</si>
  <si>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</si>
  <si>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</si>
  <si>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</si>
  <si>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</si>
  <si>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</si>
  <si>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</si>
  <si>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</si>
  <si>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</si>
  <si>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</si>
  <si>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</si>
  <si>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</si>
  <si>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</si>
  <si>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</si>
  <si>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</si>
  <si>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</si>
  <si>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</si>
  <si>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</si>
  <si>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</si>
  <si>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</si>
  <si>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</si>
  <si>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</si>
  <si>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</si>
  <si>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</si>
  <si>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</si>
  <si>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</si>
  <si>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</si>
  <si>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</si>
  <si>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</si>
  <si>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</si>
  <si>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</si>
  <si>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</si>
  <si>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</si>
  <si>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</si>
  <si>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</si>
  <si>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</si>
  <si>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</si>
  <si>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</si>
  <si>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</si>
  <si>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</si>
  <si>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</si>
  <si>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</si>
  <si>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</si>
  <si>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</si>
  <si>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</si>
  <si>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</si>
  <si>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</si>
  <si>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</si>
  <si>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</si>
  <si>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</si>
  <si>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</si>
  <si>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</si>
  <si>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</si>
  <si>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</si>
  <si>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</si>
  <si>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</si>
  <si>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</si>
  <si>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</si>
  <si>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</si>
  <si>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</si>
  <si>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</si>
  <si>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</si>
  <si>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</si>
  <si>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</si>
  <si>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</si>
  <si>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</si>
  <si>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</si>
  <si>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</si>
  <si>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</si>
  <si>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</si>
  <si>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</si>
  <si>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</si>
  <si>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</si>
  <si>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</si>
  <si>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</si>
  <si>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</si>
  <si>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</si>
  <si>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</si>
  <si>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</si>
  <si>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</si>
  <si>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</si>
  <si>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</si>
  <si>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</si>
  <si>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</si>
  <si>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</si>
  <si>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</si>
  <si>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</si>
  <si>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</si>
  <si>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</si>
  <si>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</si>
  <si>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</si>
  <si>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</si>
  <si>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</si>
  <si>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</si>
  <si>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</si>
  <si>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</si>
  <si>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</si>
  <si>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</si>
  <si>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</si>
  <si>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</si>
  <si>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</si>
  <si>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</si>
  <si>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</si>
  <si>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</si>
  <si>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</si>
  <si>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</si>
  <si>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</si>
  <si>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</si>
  <si>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</si>
  <si>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</si>
  <si>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</si>
  <si>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</si>
  <si>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</si>
  <si>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</si>
  <si>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</si>
  <si>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</si>
  <si>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</si>
  <si>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</si>
  <si>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</si>
  <si>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</si>
  <si>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</si>
  <si>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</si>
  <si>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</si>
  <si>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</si>
  <si>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</si>
  <si>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</si>
  <si>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</si>
  <si>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</si>
  <si>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</si>
  <si>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</si>
  <si>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</si>
  <si>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</si>
  <si>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</si>
  <si>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</si>
  <si>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</si>
  <si>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</si>
  <si>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</si>
  <si>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</si>
  <si>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</si>
  <si>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</si>
  <si>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</si>
  <si>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</si>
  <si>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</si>
  <si>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</si>
  <si>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</si>
  <si>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</si>
  <si>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</si>
  <si>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</si>
  <si>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</si>
  <si>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</si>
  <si>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</si>
  <si>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</si>
  <si>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</si>
  <si>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</si>
  <si>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</si>
  <si>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</si>
  <si>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</si>
  <si>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</si>
  <si>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</si>
  <si>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</si>
  <si>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</si>
  <si>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</si>
  <si>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</si>
  <si>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</si>
  <si>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</si>
  <si>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</si>
  <si>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</si>
  <si>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</si>
  <si>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</si>
  <si>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</si>
  <si>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</si>
  <si>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</si>
  <si>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</si>
  <si>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</si>
  <si>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</si>
  <si>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</si>
  <si>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</si>
  <si>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</si>
  <si>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</si>
  <si>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</si>
  <si>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</si>
  <si>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</si>
  <si>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</si>
  <si>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</si>
  <si>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</si>
  <si>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</si>
  <si>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</si>
  <si>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</si>
  <si>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</si>
  <si>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</si>
  <si>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</si>
  <si>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</si>
  <si>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</si>
  <si>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</si>
  <si>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</si>
  <si>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</si>
  <si>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</si>
  <si>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</si>
  <si>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</si>
  <si>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</si>
  <si>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</si>
  <si>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</si>
  <si>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</si>
  <si>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</si>
  <si>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</si>
  <si>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</si>
  <si>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</si>
  <si>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</si>
  <si>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</si>
  <si>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</si>
  <si>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</si>
  <si>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</si>
  <si>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</si>
  <si>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</si>
  <si>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</si>
  <si>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</si>
  <si>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</si>
  <si>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</si>
  <si>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</si>
  <si>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</si>
  <si>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</si>
  <si>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</si>
  <si>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</si>
  <si>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</si>
  <si>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</si>
  <si>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</si>
  <si>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</si>
  <si>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</si>
  <si>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</si>
  <si>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</si>
  <si>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</si>
  <si>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</si>
  <si>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</si>
  <si>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</si>
  <si>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</si>
  <si>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</si>
  <si>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</si>
  <si>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</si>
  <si>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</si>
  <si>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</si>
  <si>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</si>
  <si>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</si>
  <si>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</si>
  <si>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</si>
  <si>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</si>
  <si>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</si>
  <si>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</si>
  <si>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</si>
  <si>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</si>
  <si>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</si>
  <si>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</si>
  <si>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</si>
  <si>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</si>
  <si>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</si>
  <si>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</si>
  <si>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</si>
  <si>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</si>
  <si>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</si>
  <si>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</si>
  <si>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</si>
  <si>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</si>
  <si>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</si>
  <si>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</si>
  <si>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</si>
  <si>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</si>
  <si>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</si>
  <si>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</si>
  <si>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</si>
  <si>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</si>
  <si>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</si>
  <si>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</si>
  <si>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</si>
  <si>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</si>
  <si>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</si>
  <si>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</si>
  <si>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</si>
  <si>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</si>
  <si>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</si>
  <si>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</si>
  <si>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</si>
  <si>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</si>
  <si>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</si>
  <si>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</si>
  <si>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</si>
  <si>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</si>
  <si>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</si>
  <si>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</si>
  <si>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</si>
  <si>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</si>
  <si>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</si>
  <si>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</si>
  <si>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</si>
  <si>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</si>
  <si>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</si>
  <si>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</si>
  <si>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</si>
  <si>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</si>
  <si>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</si>
  <si>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</si>
  <si>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Подпрограмма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</si>
  <si>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r>
      <rPr>
        <b/>
        <u/>
        <sz val="11"/>
        <color rgb="FF000000"/>
        <rFont val="Times New Roman"/>
        <family val="1"/>
        <charset val="204"/>
      </rPr>
      <t xml:space="preserve">Адресный перечень на 2019-2024 года: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</si>
  <si>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</si>
  <si>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sz val="11"/>
        <color rgb="FF000000"/>
        <rFont val="Times New Roman"/>
        <family val="1"/>
        <charset val="204"/>
      </rPr>
      <t>2021-2024 года
3.</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</si>
  <si>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8"/>
        <color rgb="FF000000"/>
        <rFont val="Times New Roman"/>
        <family val="1"/>
        <charset val="204"/>
      </rPr>
      <t xml:space="preserve">Мероприятие 2
</t>
    </r>
    <r>
      <rPr>
        <sz val="8"/>
        <color rgb="FF000000"/>
        <rFont val="Times New Roman"/>
        <family val="1"/>
        <charset val="204"/>
      </rPr>
      <t xml:space="preserve">Благоустройство дворовых территорий многоквартирных домов:
</t>
    </r>
    <r>
      <rPr>
        <b/>
        <u/>
        <sz val="8"/>
        <color rgb="FF000000"/>
        <rFont val="Times New Roman"/>
        <family val="1"/>
        <charset val="204"/>
      </rPr>
      <t>Адресный перечень на 2017 год:</t>
    </r>
    <r>
      <rPr>
        <sz val="8"/>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8"/>
        <color rgb="FF000000"/>
        <rFont val="Times New Roman"/>
        <family val="1"/>
        <charset val="204"/>
      </rPr>
      <t xml:space="preserve">Адресный перечень на 2018 год:
</t>
    </r>
    <r>
      <rPr>
        <sz val="8"/>
        <color rgb="FF000000"/>
        <rFont val="Times New Roman"/>
        <family val="1"/>
        <charset val="204"/>
      </rPr>
      <t>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</si>
  <si>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t>Утверждено
постановлением администрации
МО «Кингисеппский муниципальный район»
от 10.11.2015 года № 2487
(в редакции постановления администрации МО «Кингисеппский муниципальный район»
от  28.12.2021 года  № 2938) 
(приложение)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</si>
</sst>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
    <numFmt numFmtId="166" formatCode="0.0"/>
    <numFmt numFmtId="167" formatCode="#,##0.0\ _₽"/>
    <numFmt numFmtId="168" formatCode="#,##0.00\ _₽"/>
  </numFmts>
  <fonts count="47" x14ac:knownFonts="1">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rgb="FF000000"/>
      <name val="Times New Roman"/>
      <family val="1"/>
      <charset val="204"/>
    </font>
    <font>
      <b/>
      <i/>
      <sz val="8"/>
      <color rgb="FF000000"/>
      <name val="Times New Roman"/>
      <family val="1"/>
      <charset val="204"/>
    </font>
    <font>
      <b/>
      <u/>
      <sz val="8"/>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3">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2"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167" fontId="8"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8" fontId="2"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0" borderId="1" xfId="0" applyFont="1" applyBorder="1" applyAlignment="1">
      <alignment horizontal="center" vertical="top" wrapText="1"/>
    </xf>
    <xf numFmtId="0" fontId="10" fillId="3"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0" fontId="2" fillId="0" borderId="14"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3"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6" fillId="0" borderId="0" xfId="0" applyFont="1" applyAlignment="1">
      <alignment horizontal="left" vertical="top" wrapText="1"/>
    </xf>
    <xf numFmtId="0" fontId="6" fillId="0" borderId="0" xfId="0" applyFont="1" applyAlignment="1">
      <alignment horizontal="justify" vertical="top" wrapText="1"/>
    </xf>
    <xf numFmtId="0" fontId="3" fillId="0" borderId="0" xfId="0" applyFont="1" applyAlignment="1">
      <alignment horizontal="justify" vertical="top" wrapText="1"/>
    </xf>
    <xf numFmtId="0" fontId="6" fillId="0" borderId="0" xfId="0" applyFont="1" applyAlignment="1">
      <alignment horizontal="justify" vertical="center" wrapText="1"/>
    </xf>
    <xf numFmtId="49" fontId="6" fillId="0" borderId="0" xfId="0" applyNumberFormat="1" applyFont="1" applyAlignment="1">
      <alignment horizontal="left" vertical="center" wrapText="1"/>
    </xf>
    <xf numFmtId="0" fontId="3" fillId="0" borderId="0" xfId="0" applyFont="1" applyAlignment="1">
      <alignment horizontal="center" vertical="top" wrapText="1"/>
    </xf>
    <xf numFmtId="49" fontId="6" fillId="0" borderId="0" xfId="0" applyNumberFormat="1" applyFont="1" applyAlignment="1">
      <alignment horizontal="left" vertical="top" wrapText="1"/>
    </xf>
    <xf numFmtId="49" fontId="6" fillId="0" borderId="0" xfId="0" applyNumberFormat="1" applyFont="1" applyAlignment="1">
      <alignment horizontal="justify" vertical="top" wrapText="1"/>
    </xf>
    <xf numFmtId="0" fontId="6" fillId="0" borderId="0" xfId="0" applyNumberFormat="1" applyFont="1" applyAlignment="1">
      <alignment horizontal="justify" vertical="top" wrapText="1"/>
    </xf>
    <xf numFmtId="0" fontId="11" fillId="0" borderId="0" xfId="0" applyFont="1" applyAlignment="1">
      <alignment horizontal="center" vertical="top" wrapText="1"/>
    </xf>
    <xf numFmtId="0" fontId="0" fillId="0" borderId="0" xfId="0" applyAlignment="1">
      <alignment horizontal="center"/>
    </xf>
    <xf numFmtId="0" fontId="11" fillId="0" borderId="0" xfId="0" applyFont="1" applyAlignment="1">
      <alignment horizontal="center"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49" fontId="6" fillId="0" borderId="0" xfId="0" applyNumberFormat="1" applyFont="1" applyAlignment="1">
      <alignment horizontal="justify" vertical="center" wrapText="1"/>
    </xf>
    <xf numFmtId="49" fontId="14" fillId="0" borderId="0" xfId="0" applyNumberFormat="1" applyFont="1" applyAlignment="1">
      <alignment horizontal="justify" vertical="top" wrapText="1"/>
    </xf>
    <xf numFmtId="0" fontId="15" fillId="0" borderId="0" xfId="0" applyFont="1" applyAlignment="1">
      <alignment horizontal="justify" vertical="top" wrapText="1"/>
    </xf>
    <xf numFmtId="0" fontId="3" fillId="0" borderId="0" xfId="0" applyFont="1" applyAlignment="1">
      <alignment horizontal="justify"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8"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0" fontId="17" fillId="0" borderId="1" xfId="0" applyFont="1" applyBorder="1" applyAlignment="1">
      <alignment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8" fillId="0" borderId="5"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4" xfId="0" applyNumberFormat="1" applyFont="1" applyBorder="1" applyAlignment="1">
      <alignment horizontal="center" vertical="center" wrapText="1"/>
    </xf>
    <xf numFmtId="0" fontId="15"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2" fillId="3" borderId="1" xfId="0" applyFont="1" applyFill="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0" borderId="1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167"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0" fontId="2"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0" fillId="0" borderId="13" xfId="0" applyBorder="1" applyAlignment="1">
      <alignment vertical="top"/>
    </xf>
    <xf numFmtId="0" fontId="0" fillId="0" borderId="0" xfId="0" applyBorder="1" applyAlignment="1">
      <alignment vertical="top"/>
    </xf>
    <xf numFmtId="164" fontId="10" fillId="3" borderId="1"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0" fontId="10" fillId="0" borderId="11" xfId="0"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0" fontId="8" fillId="0" borderId="1" xfId="0" applyFont="1" applyBorder="1" applyAlignment="1">
      <alignment vertical="top" wrapText="1"/>
    </xf>
    <xf numFmtId="168"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8" fillId="6" borderId="1" xfId="0" applyFont="1" applyFill="1" applyBorder="1" applyAlignment="1">
      <alignment horizontal="center" vertical="center" wrapText="1"/>
    </xf>
    <xf numFmtId="0" fontId="29" fillId="0" borderId="1" xfId="0" applyFont="1" applyBorder="1" applyAlignment="1">
      <alignment horizontal="left" vertical="top" wrapText="1"/>
    </xf>
    <xf numFmtId="0" fontId="44" fillId="0" borderId="1" xfId="0" applyFont="1" applyBorder="1" applyAlignment="1">
      <alignment horizontal="left" vertical="top" wrapText="1"/>
    </xf>
    <xf numFmtId="0" fontId="29" fillId="0" borderId="1" xfId="0" applyFont="1" applyBorder="1" applyAlignment="1">
      <alignment horizontal="left" vertical="center" wrapText="1"/>
    </xf>
    <xf numFmtId="0" fontId="10" fillId="0" borderId="1" xfId="0" applyFont="1" applyBorder="1" applyAlignment="1">
      <alignment horizontal="left" vertical="top" wrapText="1"/>
    </xf>
    <xf numFmtId="0" fontId="30" fillId="0" borderId="1" xfId="0" applyFont="1" applyBorder="1" applyAlignment="1">
      <alignment horizontal="left" vertical="top" wrapText="1"/>
    </xf>
    <xf numFmtId="4" fontId="10"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2" fillId="0" borderId="0" xfId="0" applyFont="1" applyAlignment="1">
      <alignment vertical="center" wrapText="1"/>
    </xf>
    <xf numFmtId="0" fontId="32" fillId="0" borderId="0" xfId="0" applyFont="1" applyAlignment="1">
      <alignment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7" fillId="0" borderId="1"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31" fillId="0" borderId="1" xfId="0" applyFont="1" applyBorder="1" applyAlignment="1">
      <alignment vertical="top" wrapText="1"/>
    </xf>
    <xf numFmtId="0" fontId="27" fillId="0" borderId="1" xfId="0" applyFont="1" applyBorder="1" applyAlignment="1">
      <alignment horizontal="left" vertical="top" wrapText="1"/>
    </xf>
    <xf numFmtId="0" fontId="27" fillId="0" borderId="1" xfId="0" applyFont="1" applyBorder="1" applyAlignment="1">
      <alignment vertical="top"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4"/>
  <sheetViews>
    <sheetView tabSelected="1" zoomScaleNormal="100" workbookViewId="0">
      <selection activeCell="F2" sqref="F2"/>
    </sheetView>
  </sheetViews>
  <sheetFormatPr defaultRowHeight="15" x14ac:dyDescent="0.25"/>
  <cols>
    <col min="1" max="1" width="18.7109375" customWidth="1"/>
    <col min="2" max="2" width="11.7109375" customWidth="1"/>
    <col min="3" max="3" width="9" bestFit="1" customWidth="1"/>
    <col min="4" max="5" width="11.28515625" bestFit="1" customWidth="1"/>
    <col min="6" max="7" width="10.140625" bestFit="1" customWidth="1"/>
    <col min="8" max="8" width="11" customWidth="1"/>
    <col min="9" max="9" width="10.42578125" customWidth="1"/>
    <col min="10" max="10" width="9.42578125" customWidth="1"/>
    <col min="11" max="11" width="7.5703125" customWidth="1"/>
    <col min="13" max="13" width="13.42578125" bestFit="1" customWidth="1"/>
  </cols>
  <sheetData>
    <row r="1" spans="1:11" ht="198" customHeight="1" x14ac:dyDescent="0.25">
      <c r="F1" s="192" t="s">
        <v>776</v>
      </c>
      <c r="G1" s="192"/>
      <c r="H1" s="192"/>
      <c r="I1" s="192"/>
      <c r="J1" s="192"/>
      <c r="K1" s="192"/>
    </row>
    <row r="2" spans="1:11" ht="15.75" x14ac:dyDescent="0.25">
      <c r="H2" s="2"/>
      <c r="I2" s="2"/>
      <c r="J2" s="2"/>
      <c r="K2" s="2"/>
    </row>
    <row r="3" spans="1:11" ht="23.25" customHeight="1" x14ac:dyDescent="0.25">
      <c r="A3" s="193" t="s">
        <v>1</v>
      </c>
      <c r="B3" s="193"/>
      <c r="C3" s="193"/>
      <c r="D3" s="193"/>
      <c r="E3" s="193"/>
      <c r="F3" s="193"/>
      <c r="G3" s="193"/>
      <c r="H3" s="193"/>
      <c r="I3" s="193"/>
      <c r="J3" s="193"/>
      <c r="K3" s="193"/>
    </row>
    <row r="4" spans="1:11" ht="48" customHeight="1" x14ac:dyDescent="0.25">
      <c r="A4" s="194" t="s">
        <v>21</v>
      </c>
      <c r="B4" s="194"/>
      <c r="C4" s="194"/>
      <c r="D4" s="194"/>
      <c r="E4" s="194"/>
      <c r="F4" s="194"/>
      <c r="G4" s="194"/>
      <c r="H4" s="194"/>
      <c r="I4" s="194"/>
      <c r="J4" s="194"/>
      <c r="K4" s="194"/>
    </row>
    <row r="5" spans="1:11" ht="15.75" x14ac:dyDescent="0.25">
      <c r="H5" s="1" t="s">
        <v>0</v>
      </c>
    </row>
    <row r="6" spans="1:11" ht="50.25" customHeight="1" x14ac:dyDescent="0.25">
      <c r="A6" s="4" t="s">
        <v>2</v>
      </c>
      <c r="B6" s="188" t="s">
        <v>3</v>
      </c>
      <c r="C6" s="188"/>
      <c r="D6" s="188"/>
      <c r="E6" s="188"/>
      <c r="F6" s="188"/>
      <c r="G6" s="188"/>
      <c r="H6" s="188"/>
      <c r="I6" s="188"/>
      <c r="J6" s="188"/>
      <c r="K6" s="188"/>
    </row>
    <row r="7" spans="1:11" ht="21.75" customHeight="1" x14ac:dyDescent="0.25">
      <c r="A7" s="184" t="s">
        <v>4</v>
      </c>
      <c r="B7" s="7" t="s">
        <v>69</v>
      </c>
      <c r="C7" s="185" t="s">
        <v>70</v>
      </c>
      <c r="D7" s="185"/>
      <c r="E7" s="185"/>
      <c r="F7" s="185"/>
      <c r="G7" s="185"/>
      <c r="H7" s="185"/>
      <c r="I7" s="185"/>
      <c r="J7" s="185"/>
      <c r="K7" s="185"/>
    </row>
    <row r="8" spans="1:11" ht="49.5" customHeight="1" x14ac:dyDescent="0.25">
      <c r="A8" s="184"/>
      <c r="B8" s="7" t="s">
        <v>71</v>
      </c>
      <c r="C8" s="185" t="s">
        <v>72</v>
      </c>
      <c r="D8" s="185"/>
      <c r="E8" s="185"/>
      <c r="F8" s="185"/>
      <c r="G8" s="185"/>
      <c r="H8" s="185"/>
      <c r="I8" s="185"/>
      <c r="J8" s="185"/>
      <c r="K8" s="185"/>
    </row>
    <row r="9" spans="1:11" ht="38.25" customHeight="1" x14ac:dyDescent="0.25">
      <c r="A9" s="184"/>
      <c r="B9" s="7" t="s">
        <v>73</v>
      </c>
      <c r="C9" s="185" t="s">
        <v>74</v>
      </c>
      <c r="D9" s="185"/>
      <c r="E9" s="185"/>
      <c r="F9" s="185"/>
      <c r="G9" s="185"/>
      <c r="H9" s="185"/>
      <c r="I9" s="185"/>
      <c r="J9" s="185"/>
      <c r="K9" s="185"/>
    </row>
    <row r="10" spans="1:11" ht="51.75" customHeight="1" x14ac:dyDescent="0.25">
      <c r="A10" s="184"/>
      <c r="B10" s="7" t="s">
        <v>75</v>
      </c>
      <c r="C10" s="185" t="s">
        <v>76</v>
      </c>
      <c r="D10" s="185"/>
      <c r="E10" s="185"/>
      <c r="F10" s="185"/>
      <c r="G10" s="185"/>
      <c r="H10" s="185"/>
      <c r="I10" s="185"/>
      <c r="J10" s="185"/>
      <c r="K10" s="185"/>
    </row>
    <row r="11" spans="1:11" ht="21.75" customHeight="1" x14ac:dyDescent="0.25">
      <c r="A11" s="184"/>
      <c r="B11" s="7" t="s">
        <v>77</v>
      </c>
      <c r="C11" s="184" t="s">
        <v>79</v>
      </c>
      <c r="D11" s="184"/>
      <c r="E11" s="184"/>
      <c r="F11" s="184"/>
      <c r="G11" s="184"/>
      <c r="H11" s="184"/>
      <c r="I11" s="184"/>
      <c r="J11" s="184"/>
      <c r="K11" s="184"/>
    </row>
    <row r="12" spans="1:11" ht="70.5" customHeight="1" x14ac:dyDescent="0.25">
      <c r="A12" s="184"/>
      <c r="B12" s="7" t="s">
        <v>57</v>
      </c>
      <c r="C12" s="184" t="s">
        <v>78</v>
      </c>
      <c r="D12" s="184"/>
      <c r="E12" s="184"/>
      <c r="F12" s="184"/>
      <c r="G12" s="184"/>
      <c r="H12" s="184"/>
      <c r="I12" s="184"/>
      <c r="J12" s="184"/>
      <c r="K12" s="184"/>
    </row>
    <row r="13" spans="1:11" ht="37.5" customHeight="1" x14ac:dyDescent="0.25">
      <c r="A13" s="184"/>
      <c r="B13" s="7" t="s">
        <v>80</v>
      </c>
      <c r="C13" s="184" t="s">
        <v>81</v>
      </c>
      <c r="D13" s="184"/>
      <c r="E13" s="184"/>
      <c r="F13" s="184"/>
      <c r="G13" s="184"/>
      <c r="H13" s="184"/>
      <c r="I13" s="184"/>
      <c r="J13" s="184"/>
      <c r="K13" s="184"/>
    </row>
    <row r="14" spans="1:11" ht="35.25" customHeight="1" x14ac:dyDescent="0.25">
      <c r="A14" s="184"/>
      <c r="B14" s="7" t="s">
        <v>82</v>
      </c>
      <c r="C14" s="184" t="s">
        <v>83</v>
      </c>
      <c r="D14" s="184"/>
      <c r="E14" s="184"/>
      <c r="F14" s="184"/>
      <c r="G14" s="184"/>
      <c r="H14" s="184"/>
      <c r="I14" s="184"/>
      <c r="J14" s="184"/>
      <c r="K14" s="184"/>
    </row>
    <row r="15" spans="1:11" ht="21.75" customHeight="1" x14ac:dyDescent="0.25">
      <c r="A15" s="184"/>
      <c r="B15" s="7" t="s">
        <v>61</v>
      </c>
      <c r="C15" s="184" t="s">
        <v>84</v>
      </c>
      <c r="D15" s="184"/>
      <c r="E15" s="184"/>
      <c r="F15" s="184"/>
      <c r="G15" s="184"/>
      <c r="H15" s="184"/>
      <c r="I15" s="184"/>
      <c r="J15" s="184"/>
      <c r="K15" s="184"/>
    </row>
    <row r="16" spans="1:11" ht="36" customHeight="1" x14ac:dyDescent="0.25">
      <c r="A16" s="184"/>
      <c r="B16" s="7" t="s">
        <v>85</v>
      </c>
      <c r="C16" s="184" t="s">
        <v>86</v>
      </c>
      <c r="D16" s="184"/>
      <c r="E16" s="184"/>
      <c r="F16" s="184"/>
      <c r="G16" s="184"/>
      <c r="H16" s="184"/>
      <c r="I16" s="184"/>
      <c r="J16" s="184"/>
      <c r="K16" s="184"/>
    </row>
    <row r="17" spans="1:11" ht="67.5" customHeight="1" x14ac:dyDescent="0.25">
      <c r="A17" s="184"/>
      <c r="B17" s="7" t="s">
        <v>87</v>
      </c>
      <c r="C17" s="185" t="s">
        <v>88</v>
      </c>
      <c r="D17" s="185"/>
      <c r="E17" s="185"/>
      <c r="F17" s="185"/>
      <c r="G17" s="185"/>
      <c r="H17" s="185"/>
      <c r="I17" s="185"/>
      <c r="J17" s="185"/>
      <c r="K17" s="185"/>
    </row>
    <row r="18" spans="1:11" ht="104.25" customHeight="1" x14ac:dyDescent="0.25">
      <c r="A18" s="184"/>
      <c r="B18" s="7" t="s">
        <v>89</v>
      </c>
      <c r="C18" s="185" t="s">
        <v>90</v>
      </c>
      <c r="D18" s="185"/>
      <c r="E18" s="185"/>
      <c r="F18" s="185"/>
      <c r="G18" s="185"/>
      <c r="H18" s="185"/>
      <c r="I18" s="185"/>
      <c r="J18" s="185"/>
      <c r="K18" s="185"/>
    </row>
    <row r="19" spans="1:11" ht="60" customHeight="1" x14ac:dyDescent="0.25">
      <c r="A19" s="184"/>
      <c r="B19" s="7" t="s">
        <v>91</v>
      </c>
      <c r="C19" s="184" t="s">
        <v>92</v>
      </c>
      <c r="D19" s="184"/>
      <c r="E19" s="184"/>
      <c r="F19" s="184"/>
      <c r="G19" s="184"/>
      <c r="H19" s="184"/>
      <c r="I19" s="184"/>
      <c r="J19" s="184"/>
      <c r="K19" s="184"/>
    </row>
    <row r="20" spans="1:11" ht="60" customHeight="1" x14ac:dyDescent="0.25">
      <c r="A20" s="184"/>
      <c r="B20" s="7" t="s">
        <v>93</v>
      </c>
      <c r="C20" s="184" t="s">
        <v>94</v>
      </c>
      <c r="D20" s="184"/>
      <c r="E20" s="184"/>
      <c r="F20" s="184"/>
      <c r="G20" s="184"/>
      <c r="H20" s="184"/>
      <c r="I20" s="184"/>
      <c r="J20" s="184"/>
      <c r="K20" s="184"/>
    </row>
    <row r="21" spans="1:11" ht="87.75" customHeight="1" x14ac:dyDescent="0.25">
      <c r="A21" s="184"/>
      <c r="B21" s="7" t="s">
        <v>95</v>
      </c>
      <c r="C21" s="184" t="s">
        <v>96</v>
      </c>
      <c r="D21" s="184"/>
      <c r="E21" s="184"/>
      <c r="F21" s="184"/>
      <c r="G21" s="184"/>
      <c r="H21" s="184"/>
      <c r="I21" s="184"/>
      <c r="J21" s="184"/>
      <c r="K21" s="184"/>
    </row>
    <row r="22" spans="1:11" ht="49.5" customHeight="1" x14ac:dyDescent="0.25">
      <c r="A22" s="184"/>
      <c r="B22" s="7" t="s">
        <v>97</v>
      </c>
      <c r="C22" s="184" t="s">
        <v>98</v>
      </c>
      <c r="D22" s="184"/>
      <c r="E22" s="184"/>
      <c r="F22" s="184"/>
      <c r="G22" s="184"/>
      <c r="H22" s="184"/>
      <c r="I22" s="184"/>
      <c r="J22" s="184"/>
      <c r="K22" s="184"/>
    </row>
    <row r="23" spans="1:11" ht="49.5" customHeight="1" x14ac:dyDescent="0.25">
      <c r="A23" s="184"/>
      <c r="B23" s="7" t="s">
        <v>99</v>
      </c>
      <c r="C23" s="184" t="s">
        <v>100</v>
      </c>
      <c r="D23" s="184"/>
      <c r="E23" s="184"/>
      <c r="F23" s="184"/>
      <c r="G23" s="184"/>
      <c r="H23" s="184"/>
      <c r="I23" s="184"/>
      <c r="J23" s="184"/>
      <c r="K23" s="184"/>
    </row>
    <row r="24" spans="1:11" ht="36.75" customHeight="1" x14ac:dyDescent="0.25">
      <c r="A24" s="184"/>
      <c r="B24" s="7" t="s">
        <v>739</v>
      </c>
      <c r="C24" s="184" t="s">
        <v>101</v>
      </c>
      <c r="D24" s="184"/>
      <c r="E24" s="184"/>
      <c r="F24" s="184"/>
      <c r="G24" s="184"/>
      <c r="H24" s="184"/>
      <c r="I24" s="184"/>
      <c r="J24" s="184"/>
      <c r="K24" s="184"/>
    </row>
    <row r="25" spans="1:11" ht="25.5" customHeight="1" x14ac:dyDescent="0.25">
      <c r="A25" s="189" t="s">
        <v>5</v>
      </c>
      <c r="B25" s="184" t="s">
        <v>22</v>
      </c>
      <c r="C25" s="184"/>
      <c r="D25" s="184"/>
      <c r="E25" s="184"/>
      <c r="F25" s="184"/>
      <c r="G25" s="184"/>
      <c r="H25" s="184"/>
      <c r="I25" s="184"/>
      <c r="J25" s="184"/>
      <c r="K25" s="184"/>
    </row>
    <row r="26" spans="1:11" ht="39.75" customHeight="1" x14ac:dyDescent="0.25">
      <c r="A26" s="190"/>
      <c r="B26" s="184" t="s">
        <v>23</v>
      </c>
      <c r="C26" s="184"/>
      <c r="D26" s="184"/>
      <c r="E26" s="184"/>
      <c r="F26" s="184"/>
      <c r="G26" s="184"/>
      <c r="H26" s="184"/>
      <c r="I26" s="184"/>
      <c r="J26" s="184"/>
      <c r="K26" s="184"/>
    </row>
    <row r="27" spans="1:11" ht="27.75" customHeight="1" x14ac:dyDescent="0.25">
      <c r="A27" s="190"/>
      <c r="B27" s="184" t="s">
        <v>24</v>
      </c>
      <c r="C27" s="184"/>
      <c r="D27" s="184"/>
      <c r="E27" s="184"/>
      <c r="F27" s="184"/>
      <c r="G27" s="184"/>
      <c r="H27" s="184"/>
      <c r="I27" s="184"/>
      <c r="J27" s="184"/>
      <c r="K27" s="184"/>
    </row>
    <row r="28" spans="1:11" ht="51.75" customHeight="1" x14ac:dyDescent="0.25">
      <c r="A28" s="190"/>
      <c r="B28" s="184" t="s">
        <v>25</v>
      </c>
      <c r="C28" s="184"/>
      <c r="D28" s="184"/>
      <c r="E28" s="184"/>
      <c r="F28" s="184"/>
      <c r="G28" s="184"/>
      <c r="H28" s="184"/>
      <c r="I28" s="184"/>
      <c r="J28" s="184"/>
      <c r="K28" s="184"/>
    </row>
    <row r="29" spans="1:11" ht="22.5" customHeight="1" x14ac:dyDescent="0.25">
      <c r="A29" s="190"/>
      <c r="B29" s="184" t="s">
        <v>26</v>
      </c>
      <c r="C29" s="184"/>
      <c r="D29" s="184"/>
      <c r="E29" s="184"/>
      <c r="F29" s="184"/>
      <c r="G29" s="184"/>
      <c r="H29" s="184"/>
      <c r="I29" s="184"/>
      <c r="J29" s="184"/>
      <c r="K29" s="184"/>
    </row>
    <row r="30" spans="1:11" ht="24" customHeight="1" x14ac:dyDescent="0.25">
      <c r="A30" s="190"/>
      <c r="B30" s="184" t="s">
        <v>27</v>
      </c>
      <c r="C30" s="184"/>
      <c r="D30" s="184"/>
      <c r="E30" s="184"/>
      <c r="F30" s="184"/>
      <c r="G30" s="184"/>
      <c r="H30" s="184"/>
      <c r="I30" s="184"/>
      <c r="J30" s="184"/>
      <c r="K30" s="184"/>
    </row>
    <row r="31" spans="1:11" ht="50.25" customHeight="1" x14ac:dyDescent="0.25">
      <c r="A31" s="190"/>
      <c r="B31" s="184" t="s">
        <v>28</v>
      </c>
      <c r="C31" s="184"/>
      <c r="D31" s="184"/>
      <c r="E31" s="184"/>
      <c r="F31" s="184"/>
      <c r="G31" s="184"/>
      <c r="H31" s="184"/>
      <c r="I31" s="184"/>
      <c r="J31" s="184"/>
      <c r="K31" s="184"/>
    </row>
    <row r="32" spans="1:11" ht="27" customHeight="1" x14ac:dyDescent="0.25">
      <c r="A32" s="190"/>
      <c r="B32" s="184" t="s">
        <v>29</v>
      </c>
      <c r="C32" s="184"/>
      <c r="D32" s="184"/>
      <c r="E32" s="184"/>
      <c r="F32" s="184"/>
      <c r="G32" s="184"/>
      <c r="H32" s="184"/>
      <c r="I32" s="184"/>
      <c r="J32" s="184"/>
      <c r="K32" s="184"/>
    </row>
    <row r="33" spans="1:11" ht="33" customHeight="1" x14ac:dyDescent="0.25">
      <c r="A33" s="190"/>
      <c r="B33" s="184" t="s">
        <v>30</v>
      </c>
      <c r="C33" s="184"/>
      <c r="D33" s="184"/>
      <c r="E33" s="184"/>
      <c r="F33" s="184"/>
      <c r="G33" s="184"/>
      <c r="H33" s="184"/>
      <c r="I33" s="184"/>
      <c r="J33" s="184"/>
      <c r="K33" s="184"/>
    </row>
    <row r="34" spans="1:11" ht="39" customHeight="1" x14ac:dyDescent="0.25">
      <c r="A34" s="190"/>
      <c r="B34" s="186" t="s">
        <v>31</v>
      </c>
      <c r="C34" s="186"/>
      <c r="D34" s="186"/>
      <c r="E34" s="186"/>
      <c r="F34" s="186"/>
      <c r="G34" s="186"/>
      <c r="H34" s="186"/>
      <c r="I34" s="186"/>
      <c r="J34" s="186"/>
      <c r="K34" s="186"/>
    </row>
    <row r="35" spans="1:11" ht="67.5" customHeight="1" x14ac:dyDescent="0.25">
      <c r="A35" s="190"/>
      <c r="B35" s="184" t="s">
        <v>32</v>
      </c>
      <c r="C35" s="184"/>
      <c r="D35" s="184"/>
      <c r="E35" s="184"/>
      <c r="F35" s="184"/>
      <c r="G35" s="184"/>
      <c r="H35" s="184"/>
      <c r="I35" s="184"/>
      <c r="J35" s="184"/>
      <c r="K35" s="184"/>
    </row>
    <row r="36" spans="1:11" ht="105" customHeight="1" x14ac:dyDescent="0.25">
      <c r="A36" s="190"/>
      <c r="B36" s="184" t="s">
        <v>33</v>
      </c>
      <c r="C36" s="184"/>
      <c r="D36" s="184"/>
      <c r="E36" s="184"/>
      <c r="F36" s="184"/>
      <c r="G36" s="184"/>
      <c r="H36" s="184"/>
      <c r="I36" s="184"/>
      <c r="J36" s="184"/>
      <c r="K36" s="184"/>
    </row>
    <row r="37" spans="1:11" ht="111" customHeight="1" x14ac:dyDescent="0.25">
      <c r="A37" s="190"/>
      <c r="B37" s="184" t="s">
        <v>34</v>
      </c>
      <c r="C37" s="184"/>
      <c r="D37" s="184"/>
      <c r="E37" s="184"/>
      <c r="F37" s="184"/>
      <c r="G37" s="184"/>
      <c r="H37" s="184"/>
      <c r="I37" s="184"/>
      <c r="J37" s="184"/>
      <c r="K37" s="184"/>
    </row>
    <row r="38" spans="1:11" ht="33.75" customHeight="1" x14ac:dyDescent="0.25">
      <c r="A38" s="190"/>
      <c r="B38" s="184" t="s">
        <v>35</v>
      </c>
      <c r="C38" s="184"/>
      <c r="D38" s="184"/>
      <c r="E38" s="184"/>
      <c r="F38" s="184"/>
      <c r="G38" s="184"/>
      <c r="H38" s="184"/>
      <c r="I38" s="184"/>
      <c r="J38" s="184"/>
      <c r="K38" s="184"/>
    </row>
    <row r="39" spans="1:11" ht="65.25" customHeight="1" x14ac:dyDescent="0.25">
      <c r="A39" s="190"/>
      <c r="B39" s="184" t="s">
        <v>36</v>
      </c>
      <c r="C39" s="184"/>
      <c r="D39" s="184"/>
      <c r="E39" s="184"/>
      <c r="F39" s="184"/>
      <c r="G39" s="184"/>
      <c r="H39" s="184"/>
      <c r="I39" s="184"/>
      <c r="J39" s="184"/>
      <c r="K39" s="184"/>
    </row>
    <row r="40" spans="1:11" ht="36.75" customHeight="1" x14ac:dyDescent="0.25">
      <c r="A40" s="190"/>
      <c r="B40" s="184" t="s">
        <v>37</v>
      </c>
      <c r="C40" s="184"/>
      <c r="D40" s="184"/>
      <c r="E40" s="184"/>
      <c r="F40" s="184"/>
      <c r="G40" s="184"/>
      <c r="H40" s="184"/>
      <c r="I40" s="184"/>
      <c r="J40" s="184"/>
      <c r="K40" s="184"/>
    </row>
    <row r="41" spans="1:11" ht="24.75" customHeight="1" x14ac:dyDescent="0.25">
      <c r="A41" s="190"/>
      <c r="B41" s="184" t="s">
        <v>38</v>
      </c>
      <c r="C41" s="184"/>
      <c r="D41" s="184"/>
      <c r="E41" s="184"/>
      <c r="F41" s="184"/>
      <c r="G41" s="184"/>
      <c r="H41" s="184"/>
      <c r="I41" s="184"/>
      <c r="J41" s="184"/>
      <c r="K41" s="184"/>
    </row>
    <row r="42" spans="1:11" ht="32.25" customHeight="1" x14ac:dyDescent="0.25">
      <c r="A42" s="190"/>
      <c r="B42" s="184" t="s">
        <v>39</v>
      </c>
      <c r="C42" s="184"/>
      <c r="D42" s="184"/>
      <c r="E42" s="184"/>
      <c r="F42" s="184"/>
      <c r="G42" s="184"/>
      <c r="H42" s="184"/>
      <c r="I42" s="184"/>
      <c r="J42" s="184"/>
      <c r="K42" s="184"/>
    </row>
    <row r="43" spans="1:11" ht="27" customHeight="1" x14ac:dyDescent="0.25">
      <c r="A43" s="190"/>
      <c r="B43" s="184" t="s">
        <v>40</v>
      </c>
      <c r="C43" s="184"/>
      <c r="D43" s="184"/>
      <c r="E43" s="184"/>
      <c r="F43" s="184"/>
      <c r="G43" s="184"/>
      <c r="H43" s="184"/>
      <c r="I43" s="184"/>
      <c r="J43" s="184"/>
      <c r="K43" s="184"/>
    </row>
    <row r="44" spans="1:11" ht="35.25" customHeight="1" x14ac:dyDescent="0.25">
      <c r="A44" s="190"/>
      <c r="B44" s="184" t="s">
        <v>41</v>
      </c>
      <c r="C44" s="184"/>
      <c r="D44" s="184"/>
      <c r="E44" s="184"/>
      <c r="F44" s="184"/>
      <c r="G44" s="184"/>
      <c r="H44" s="184"/>
      <c r="I44" s="184"/>
      <c r="J44" s="184"/>
      <c r="K44" s="184"/>
    </row>
    <row r="45" spans="1:11" ht="50.25" customHeight="1" x14ac:dyDescent="0.25">
      <c r="A45" s="190"/>
      <c r="B45" s="184" t="s">
        <v>43</v>
      </c>
      <c r="C45" s="184"/>
      <c r="D45" s="184"/>
      <c r="E45" s="184"/>
      <c r="F45" s="184"/>
      <c r="G45" s="184"/>
      <c r="H45" s="184"/>
      <c r="I45" s="184"/>
      <c r="J45" s="184"/>
      <c r="K45" s="184"/>
    </row>
    <row r="46" spans="1:11" ht="81" customHeight="1" x14ac:dyDescent="0.25">
      <c r="A46" s="190"/>
      <c r="B46" s="184" t="s">
        <v>42</v>
      </c>
      <c r="C46" s="184"/>
      <c r="D46" s="184"/>
      <c r="E46" s="184"/>
      <c r="F46" s="184"/>
      <c r="G46" s="184"/>
      <c r="H46" s="184"/>
      <c r="I46" s="184"/>
      <c r="J46" s="184"/>
      <c r="K46" s="184"/>
    </row>
    <row r="47" spans="1:11" ht="53.25" customHeight="1" x14ac:dyDescent="0.25">
      <c r="A47" s="191"/>
      <c r="B47" s="184" t="s">
        <v>663</v>
      </c>
      <c r="C47" s="184"/>
      <c r="D47" s="184"/>
      <c r="E47" s="184"/>
      <c r="F47" s="184"/>
      <c r="G47" s="184"/>
      <c r="H47" s="184"/>
      <c r="I47" s="184"/>
      <c r="J47" s="184"/>
      <c r="K47" s="184"/>
    </row>
    <row r="48" spans="1:11" ht="44.25" customHeight="1" x14ac:dyDescent="0.25">
      <c r="A48" s="184" t="s">
        <v>6</v>
      </c>
      <c r="B48" s="184" t="s">
        <v>664</v>
      </c>
      <c r="C48" s="184"/>
      <c r="D48" s="184"/>
      <c r="E48" s="184"/>
      <c r="F48" s="184"/>
      <c r="G48" s="184"/>
      <c r="H48" s="184"/>
      <c r="I48" s="184"/>
      <c r="J48" s="184"/>
      <c r="K48" s="184"/>
    </row>
    <row r="49" spans="1:11" ht="34.5" customHeight="1" x14ac:dyDescent="0.25">
      <c r="A49" s="184"/>
      <c r="B49" s="184" t="s">
        <v>665</v>
      </c>
      <c r="C49" s="184"/>
      <c r="D49" s="184"/>
      <c r="E49" s="184"/>
      <c r="F49" s="184"/>
      <c r="G49" s="184"/>
      <c r="H49" s="184"/>
      <c r="I49" s="184"/>
      <c r="J49" s="184"/>
      <c r="K49" s="184"/>
    </row>
    <row r="50" spans="1:11" ht="72.75" customHeight="1" x14ac:dyDescent="0.25">
      <c r="A50" s="4" t="s">
        <v>7</v>
      </c>
      <c r="B50" s="185" t="s">
        <v>666</v>
      </c>
      <c r="C50" s="185"/>
      <c r="D50" s="185"/>
      <c r="E50" s="185"/>
      <c r="F50" s="185"/>
      <c r="G50" s="185"/>
      <c r="H50" s="185"/>
      <c r="I50" s="185"/>
      <c r="J50" s="185"/>
      <c r="K50" s="185"/>
    </row>
    <row r="51" spans="1:11" ht="72" customHeight="1" x14ac:dyDescent="0.25">
      <c r="A51" s="4" t="s">
        <v>8</v>
      </c>
      <c r="B51" s="185" t="s">
        <v>667</v>
      </c>
      <c r="C51" s="185"/>
      <c r="D51" s="185"/>
      <c r="E51" s="185"/>
      <c r="F51" s="185"/>
      <c r="G51" s="185"/>
      <c r="H51" s="185"/>
      <c r="I51" s="185"/>
      <c r="J51" s="185"/>
      <c r="K51" s="185"/>
    </row>
    <row r="52" spans="1:11" ht="73.5" customHeight="1" x14ac:dyDescent="0.25">
      <c r="A52" s="4" t="s">
        <v>9</v>
      </c>
      <c r="B52" s="185" t="s">
        <v>10</v>
      </c>
      <c r="C52" s="185"/>
      <c r="D52" s="185"/>
      <c r="E52" s="185"/>
      <c r="F52" s="185"/>
      <c r="G52" s="185"/>
      <c r="H52" s="185"/>
      <c r="I52" s="185"/>
      <c r="J52" s="185"/>
      <c r="K52" s="185"/>
    </row>
    <row r="53" spans="1:11" ht="34.5" customHeight="1" x14ac:dyDescent="0.25">
      <c r="A53" s="185" t="s">
        <v>11</v>
      </c>
      <c r="B53" s="7" t="s">
        <v>47</v>
      </c>
      <c r="C53" s="185" t="s">
        <v>48</v>
      </c>
      <c r="D53" s="185"/>
      <c r="E53" s="185"/>
      <c r="F53" s="185"/>
      <c r="G53" s="185"/>
      <c r="H53" s="185"/>
      <c r="I53" s="185"/>
      <c r="J53" s="185"/>
      <c r="K53" s="185"/>
    </row>
    <row r="54" spans="1:11" ht="36.75" customHeight="1" x14ac:dyDescent="0.25">
      <c r="A54" s="185"/>
      <c r="B54" s="7" t="s">
        <v>49</v>
      </c>
      <c r="C54" s="185" t="s">
        <v>50</v>
      </c>
      <c r="D54" s="185"/>
      <c r="E54" s="185"/>
      <c r="F54" s="185"/>
      <c r="G54" s="185"/>
      <c r="H54" s="185"/>
      <c r="I54" s="185"/>
      <c r="J54" s="185"/>
      <c r="K54" s="185"/>
    </row>
    <row r="55" spans="1:11" ht="29.25" customHeight="1" x14ac:dyDescent="0.25">
      <c r="A55" s="185"/>
      <c r="B55" s="7" t="s">
        <v>51</v>
      </c>
      <c r="C55" s="185" t="s">
        <v>52</v>
      </c>
      <c r="D55" s="185"/>
      <c r="E55" s="185"/>
      <c r="F55" s="185"/>
      <c r="G55" s="185"/>
      <c r="H55" s="185"/>
      <c r="I55" s="185"/>
      <c r="J55" s="185"/>
      <c r="K55" s="185"/>
    </row>
    <row r="56" spans="1:11" ht="43.5" customHeight="1" x14ac:dyDescent="0.25">
      <c r="A56" s="185"/>
      <c r="B56" s="7" t="s">
        <v>53</v>
      </c>
      <c r="C56" s="185" t="s">
        <v>54</v>
      </c>
      <c r="D56" s="185"/>
      <c r="E56" s="185"/>
      <c r="F56" s="185"/>
      <c r="G56" s="185"/>
      <c r="H56" s="185"/>
      <c r="I56" s="185"/>
      <c r="J56" s="185"/>
      <c r="K56" s="185"/>
    </row>
    <row r="57" spans="1:11" ht="50.25" customHeight="1" x14ac:dyDescent="0.25">
      <c r="A57" s="185"/>
      <c r="B57" s="7" t="s">
        <v>55</v>
      </c>
      <c r="C57" s="185" t="s">
        <v>56</v>
      </c>
      <c r="D57" s="185"/>
      <c r="E57" s="185"/>
      <c r="F57" s="185"/>
      <c r="G57" s="185"/>
      <c r="H57" s="185"/>
      <c r="I57" s="185"/>
      <c r="J57" s="185"/>
      <c r="K57" s="185"/>
    </row>
    <row r="58" spans="1:11" ht="44.25" customHeight="1" x14ac:dyDescent="0.25">
      <c r="A58" s="185"/>
      <c r="B58" s="7" t="s">
        <v>57</v>
      </c>
      <c r="C58" s="185" t="s">
        <v>58</v>
      </c>
      <c r="D58" s="185"/>
      <c r="E58" s="185"/>
      <c r="F58" s="185"/>
      <c r="G58" s="185"/>
      <c r="H58" s="185"/>
      <c r="I58" s="185"/>
      <c r="J58" s="185"/>
      <c r="K58" s="185"/>
    </row>
    <row r="59" spans="1:11" ht="35.25" customHeight="1" x14ac:dyDescent="0.25">
      <c r="A59" s="185"/>
      <c r="B59" s="7" t="s">
        <v>59</v>
      </c>
      <c r="C59" s="185" t="s">
        <v>68</v>
      </c>
      <c r="D59" s="185"/>
      <c r="E59" s="185"/>
      <c r="F59" s="185"/>
      <c r="G59" s="185"/>
      <c r="H59" s="185"/>
      <c r="I59" s="185"/>
      <c r="J59" s="185"/>
      <c r="K59" s="185"/>
    </row>
    <row r="60" spans="1:11" ht="42" customHeight="1" x14ac:dyDescent="0.25">
      <c r="A60" s="185"/>
      <c r="B60" s="8" t="s">
        <v>60</v>
      </c>
      <c r="C60" s="185" t="s">
        <v>66</v>
      </c>
      <c r="D60" s="185"/>
      <c r="E60" s="185"/>
      <c r="F60" s="185"/>
      <c r="G60" s="185"/>
      <c r="H60" s="185"/>
      <c r="I60" s="185"/>
      <c r="J60" s="185"/>
      <c r="K60" s="185"/>
    </row>
    <row r="61" spans="1:11" ht="30.75" customHeight="1" x14ac:dyDescent="0.25">
      <c r="A61" s="185"/>
      <c r="B61" s="7" t="s">
        <v>61</v>
      </c>
      <c r="C61" s="185" t="s">
        <v>62</v>
      </c>
      <c r="D61" s="185"/>
      <c r="E61" s="185"/>
      <c r="F61" s="185"/>
      <c r="G61" s="185"/>
      <c r="H61" s="185"/>
      <c r="I61" s="185"/>
      <c r="J61" s="185"/>
      <c r="K61" s="185"/>
    </row>
    <row r="62" spans="1:11" ht="30" customHeight="1" x14ac:dyDescent="0.25">
      <c r="A62" s="185"/>
      <c r="B62" s="7" t="s">
        <v>63</v>
      </c>
      <c r="C62" s="185" t="s">
        <v>64</v>
      </c>
      <c r="D62" s="185"/>
      <c r="E62" s="185"/>
      <c r="F62" s="185"/>
      <c r="G62" s="185"/>
      <c r="H62" s="185"/>
      <c r="I62" s="185"/>
      <c r="J62" s="185"/>
      <c r="K62" s="185"/>
    </row>
    <row r="63" spans="1:11" ht="30.95" customHeight="1" x14ac:dyDescent="0.25">
      <c r="A63" s="185"/>
      <c r="B63" s="7" t="s">
        <v>65</v>
      </c>
      <c r="C63" s="185" t="s">
        <v>67</v>
      </c>
      <c r="D63" s="185"/>
      <c r="E63" s="185"/>
      <c r="F63" s="185"/>
      <c r="G63" s="185"/>
      <c r="H63" s="185"/>
      <c r="I63" s="185"/>
      <c r="J63" s="185"/>
      <c r="K63" s="185"/>
    </row>
    <row r="64" spans="1:11" ht="45" customHeight="1" x14ac:dyDescent="0.25">
      <c r="A64" s="185" t="s">
        <v>12</v>
      </c>
      <c r="B64" s="188" t="s">
        <v>13</v>
      </c>
      <c r="C64" s="188"/>
      <c r="D64" s="188"/>
      <c r="E64" s="188"/>
      <c r="F64" s="188"/>
      <c r="G64" s="188"/>
      <c r="H64" s="188"/>
      <c r="I64" s="188"/>
      <c r="J64" s="188"/>
      <c r="K64" s="188"/>
    </row>
    <row r="65" spans="1:13" ht="35.25" customHeight="1" x14ac:dyDescent="0.25">
      <c r="A65" s="185"/>
      <c r="B65" s="7" t="s">
        <v>14</v>
      </c>
      <c r="C65" s="7" t="s">
        <v>107</v>
      </c>
      <c r="D65" s="7" t="s">
        <v>106</v>
      </c>
      <c r="E65" s="7" t="s">
        <v>105</v>
      </c>
      <c r="F65" s="7" t="s">
        <v>104</v>
      </c>
      <c r="G65" s="7" t="s">
        <v>103</v>
      </c>
      <c r="H65" s="7" t="s">
        <v>102</v>
      </c>
      <c r="I65" s="7" t="s">
        <v>732</v>
      </c>
      <c r="J65" s="7" t="s">
        <v>733</v>
      </c>
      <c r="K65" s="7" t="s">
        <v>46</v>
      </c>
    </row>
    <row r="66" spans="1:13" ht="24" customHeight="1" x14ac:dyDescent="0.25">
      <c r="A66" s="4" t="s">
        <v>15</v>
      </c>
      <c r="B66" s="36">
        <f t="shared" ref="B66:K66" si="0">B67+B68+B69+B70+B71</f>
        <v>1692856.62</v>
      </c>
      <c r="C66" s="79">
        <f t="shared" si="0"/>
        <v>98872.2</v>
      </c>
      <c r="D66" s="79">
        <f t="shared" si="0"/>
        <v>163286.29999999999</v>
      </c>
      <c r="E66" s="79">
        <f t="shared" si="0"/>
        <v>253964.90000000002</v>
      </c>
      <c r="F66" s="79">
        <f t="shared" si="0"/>
        <v>358402.3</v>
      </c>
      <c r="G66" s="36">
        <f t="shared" si="0"/>
        <v>271409.8</v>
      </c>
      <c r="H66" s="36">
        <f t="shared" si="0"/>
        <v>314037.59000000003</v>
      </c>
      <c r="I66" s="79">
        <f t="shared" si="0"/>
        <v>141797.53</v>
      </c>
      <c r="J66" s="79">
        <f t="shared" si="0"/>
        <v>91085.999999999985</v>
      </c>
      <c r="K66" s="79">
        <f t="shared" si="0"/>
        <v>0</v>
      </c>
      <c r="M66" s="101"/>
    </row>
    <row r="67" spans="1:13" ht="79.5" customHeight="1" x14ac:dyDescent="0.25">
      <c r="A67" s="4" t="s">
        <v>16</v>
      </c>
      <c r="B67" s="9">
        <f>C67+D67+E67+F67+G67+H67+I67+J67+K67</f>
        <v>890716.51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159977.41000000003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91189.099999999991</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x14ac:dyDescent="0.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63" x14ac:dyDescent="0.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x14ac:dyDescent="0.25">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x14ac:dyDescent="0.25">
      <c r="A71" s="52" t="s">
        <v>729</v>
      </c>
      <c r="B71" s="63">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x14ac:dyDescent="0.25">
      <c r="A72" s="181" t="s">
        <v>20</v>
      </c>
      <c r="B72" s="187" t="s">
        <v>108</v>
      </c>
      <c r="C72" s="184"/>
      <c r="D72" s="184"/>
      <c r="E72" s="184"/>
      <c r="F72" s="184"/>
      <c r="G72" s="184"/>
      <c r="H72" s="184"/>
      <c r="I72" s="184"/>
      <c r="J72" s="184"/>
      <c r="K72" s="184"/>
    </row>
    <row r="73" spans="1:13" ht="15.75" x14ac:dyDescent="0.25">
      <c r="A73" s="182"/>
      <c r="B73" s="187" t="s">
        <v>109</v>
      </c>
      <c r="C73" s="184"/>
      <c r="D73" s="184"/>
      <c r="E73" s="184"/>
      <c r="F73" s="184"/>
      <c r="G73" s="184"/>
      <c r="H73" s="184"/>
      <c r="I73" s="184"/>
      <c r="J73" s="184"/>
      <c r="K73" s="184"/>
    </row>
    <row r="74" spans="1:13" ht="15.75" x14ac:dyDescent="0.25">
      <c r="A74" s="182"/>
      <c r="B74" s="187" t="s">
        <v>110</v>
      </c>
      <c r="C74" s="184"/>
      <c r="D74" s="184"/>
      <c r="E74" s="184"/>
      <c r="F74" s="184"/>
      <c r="G74" s="184"/>
      <c r="H74" s="184"/>
      <c r="I74" s="184"/>
      <c r="J74" s="184"/>
      <c r="K74" s="184"/>
    </row>
    <row r="75" spans="1:13" ht="24.75" customHeight="1" x14ac:dyDescent="0.25">
      <c r="A75" s="182"/>
      <c r="B75" s="187" t="s">
        <v>111</v>
      </c>
      <c r="C75" s="184"/>
      <c r="D75" s="184"/>
      <c r="E75" s="184"/>
      <c r="F75" s="184"/>
      <c r="G75" s="184"/>
      <c r="H75" s="184"/>
      <c r="I75" s="184"/>
      <c r="J75" s="184"/>
      <c r="K75" s="184"/>
    </row>
    <row r="76" spans="1:13" ht="15.75" x14ac:dyDescent="0.25">
      <c r="A76" s="182"/>
      <c r="B76" s="187" t="s">
        <v>112</v>
      </c>
      <c r="C76" s="184"/>
      <c r="D76" s="184"/>
      <c r="E76" s="184"/>
      <c r="F76" s="184"/>
      <c r="G76" s="184"/>
      <c r="H76" s="184"/>
      <c r="I76" s="184"/>
      <c r="J76" s="184"/>
      <c r="K76" s="184"/>
    </row>
    <row r="77" spans="1:13" ht="51.75" customHeight="1" x14ac:dyDescent="0.25">
      <c r="A77" s="182"/>
      <c r="B77" s="187" t="s">
        <v>113</v>
      </c>
      <c r="C77" s="184"/>
      <c r="D77" s="184"/>
      <c r="E77" s="184"/>
      <c r="F77" s="184"/>
      <c r="G77" s="184"/>
      <c r="H77" s="184"/>
      <c r="I77" s="184"/>
      <c r="J77" s="184"/>
      <c r="K77" s="184"/>
    </row>
    <row r="78" spans="1:13" ht="31.5" customHeight="1" x14ac:dyDescent="0.25">
      <c r="A78" s="182"/>
      <c r="B78" s="187" t="s">
        <v>114</v>
      </c>
      <c r="C78" s="184"/>
      <c r="D78" s="184"/>
      <c r="E78" s="184"/>
      <c r="F78" s="184"/>
      <c r="G78" s="184"/>
      <c r="H78" s="184"/>
      <c r="I78" s="184"/>
      <c r="J78" s="184"/>
      <c r="K78" s="184"/>
    </row>
    <row r="79" spans="1:13" ht="35.25" customHeight="1" x14ac:dyDescent="0.25">
      <c r="A79" s="182"/>
      <c r="B79" s="187" t="s">
        <v>115</v>
      </c>
      <c r="C79" s="184"/>
      <c r="D79" s="184"/>
      <c r="E79" s="184"/>
      <c r="F79" s="184"/>
      <c r="G79" s="184"/>
      <c r="H79" s="184"/>
      <c r="I79" s="184"/>
      <c r="J79" s="184"/>
      <c r="K79" s="184"/>
    </row>
    <row r="80" spans="1:13" ht="32.25" customHeight="1" x14ac:dyDescent="0.25">
      <c r="A80" s="182"/>
      <c r="B80" s="187" t="s">
        <v>116</v>
      </c>
      <c r="C80" s="184"/>
      <c r="D80" s="184"/>
      <c r="E80" s="184"/>
      <c r="F80" s="184"/>
      <c r="G80" s="184"/>
      <c r="H80" s="184"/>
      <c r="I80" s="184"/>
      <c r="J80" s="184"/>
      <c r="K80" s="184"/>
    </row>
    <row r="81" spans="1:11" ht="24" customHeight="1" x14ac:dyDescent="0.25">
      <c r="A81" s="182"/>
      <c r="B81" s="187" t="s">
        <v>117</v>
      </c>
      <c r="C81" s="184"/>
      <c r="D81" s="184"/>
      <c r="E81" s="184"/>
      <c r="F81" s="184"/>
      <c r="G81" s="184"/>
      <c r="H81" s="184"/>
      <c r="I81" s="184"/>
      <c r="J81" s="184"/>
      <c r="K81" s="184"/>
    </row>
    <row r="82" spans="1:11" ht="63" customHeight="1" x14ac:dyDescent="0.25">
      <c r="A82" s="182"/>
      <c r="B82" s="187" t="s">
        <v>118</v>
      </c>
      <c r="C82" s="184"/>
      <c r="D82" s="184"/>
      <c r="E82" s="184"/>
      <c r="F82" s="184"/>
      <c r="G82" s="184"/>
      <c r="H82" s="184"/>
      <c r="I82" s="184"/>
      <c r="J82" s="184"/>
      <c r="K82" s="184"/>
    </row>
    <row r="83" spans="1:11" ht="15.75" customHeight="1" x14ac:dyDescent="0.25">
      <c r="A83" s="182"/>
      <c r="B83" s="187" t="s">
        <v>119</v>
      </c>
      <c r="C83" s="184"/>
      <c r="D83" s="184"/>
      <c r="E83" s="184"/>
      <c r="F83" s="184"/>
      <c r="G83" s="184"/>
      <c r="H83" s="184"/>
      <c r="I83" s="184"/>
      <c r="J83" s="184"/>
      <c r="K83" s="184"/>
    </row>
    <row r="84" spans="1:11" ht="15.75" customHeight="1" x14ac:dyDescent="0.25">
      <c r="A84" s="182"/>
      <c r="B84" s="187" t="s">
        <v>120</v>
      </c>
      <c r="C84" s="184"/>
      <c r="D84" s="184"/>
      <c r="E84" s="184"/>
      <c r="F84" s="184"/>
      <c r="G84" s="184"/>
      <c r="H84" s="184"/>
      <c r="I84" s="184"/>
      <c r="J84" s="184"/>
      <c r="K84" s="184"/>
    </row>
    <row r="85" spans="1:11" ht="21" customHeight="1" x14ac:dyDescent="0.25">
      <c r="A85" s="182"/>
      <c r="B85" s="187" t="s">
        <v>121</v>
      </c>
      <c r="C85" s="184"/>
      <c r="D85" s="184"/>
      <c r="E85" s="184"/>
      <c r="F85" s="184"/>
      <c r="G85" s="184"/>
      <c r="H85" s="184"/>
      <c r="I85" s="184"/>
      <c r="J85" s="184"/>
      <c r="K85" s="184"/>
    </row>
    <row r="86" spans="1:11" ht="34.5" customHeight="1" x14ac:dyDescent="0.25">
      <c r="A86" s="182"/>
      <c r="B86" s="187" t="s">
        <v>122</v>
      </c>
      <c r="C86" s="184"/>
      <c r="D86" s="184"/>
      <c r="E86" s="184"/>
      <c r="F86" s="184"/>
      <c r="G86" s="184"/>
      <c r="H86" s="184"/>
      <c r="I86" s="184"/>
      <c r="J86" s="184"/>
      <c r="K86" s="184"/>
    </row>
    <row r="87" spans="1:11" ht="21.75" customHeight="1" x14ac:dyDescent="0.25">
      <c r="A87" s="182"/>
      <c r="B87" s="187" t="s">
        <v>123</v>
      </c>
      <c r="C87" s="184"/>
      <c r="D87" s="184"/>
      <c r="E87" s="184"/>
      <c r="F87" s="184"/>
      <c r="G87" s="184"/>
      <c r="H87" s="184"/>
      <c r="I87" s="184"/>
      <c r="J87" s="184"/>
      <c r="K87" s="184"/>
    </row>
    <row r="88" spans="1:11" ht="31.5" customHeight="1" x14ac:dyDescent="0.25">
      <c r="A88" s="182"/>
      <c r="B88" s="187" t="s">
        <v>124</v>
      </c>
      <c r="C88" s="184"/>
      <c r="D88" s="184"/>
      <c r="E88" s="184"/>
      <c r="F88" s="184"/>
      <c r="G88" s="184"/>
      <c r="H88" s="184"/>
      <c r="I88" s="184"/>
      <c r="J88" s="184"/>
      <c r="K88" s="184"/>
    </row>
    <row r="89" spans="1:11" ht="68.25" customHeight="1" x14ac:dyDescent="0.25">
      <c r="A89" s="182"/>
      <c r="B89" s="187" t="s">
        <v>125</v>
      </c>
      <c r="C89" s="184"/>
      <c r="D89" s="184"/>
      <c r="E89" s="184"/>
      <c r="F89" s="184"/>
      <c r="G89" s="184"/>
      <c r="H89" s="184"/>
      <c r="I89" s="184"/>
      <c r="J89" s="184"/>
      <c r="K89" s="184"/>
    </row>
    <row r="90" spans="1:11" ht="34.5" customHeight="1" x14ac:dyDescent="0.25">
      <c r="A90" s="182"/>
      <c r="B90" s="187" t="s">
        <v>126</v>
      </c>
      <c r="C90" s="184"/>
      <c r="D90" s="184"/>
      <c r="E90" s="184"/>
      <c r="F90" s="184"/>
      <c r="G90" s="184"/>
      <c r="H90" s="184"/>
      <c r="I90" s="184"/>
      <c r="J90" s="184"/>
      <c r="K90" s="184"/>
    </row>
    <row r="91" spans="1:11" ht="39" customHeight="1" x14ac:dyDescent="0.25">
      <c r="A91" s="182"/>
      <c r="B91" s="187" t="s">
        <v>127</v>
      </c>
      <c r="C91" s="184"/>
      <c r="D91" s="184"/>
      <c r="E91" s="184"/>
      <c r="F91" s="184"/>
      <c r="G91" s="184"/>
      <c r="H91" s="184"/>
      <c r="I91" s="184"/>
      <c r="J91" s="184"/>
      <c r="K91" s="184"/>
    </row>
    <row r="92" spans="1:11" ht="17.45" customHeight="1" x14ac:dyDescent="0.25">
      <c r="A92" s="182"/>
      <c r="B92" s="172" t="s">
        <v>663</v>
      </c>
      <c r="C92" s="173"/>
      <c r="D92" s="173"/>
      <c r="E92" s="173"/>
      <c r="F92" s="173"/>
      <c r="G92" s="173"/>
      <c r="H92" s="173"/>
      <c r="I92" s="173"/>
      <c r="J92" s="173"/>
      <c r="K92" s="174"/>
    </row>
    <row r="93" spans="1:11" x14ac:dyDescent="0.25">
      <c r="A93" s="182"/>
      <c r="B93" s="175"/>
      <c r="C93" s="176"/>
      <c r="D93" s="176"/>
      <c r="E93" s="176"/>
      <c r="F93" s="176"/>
      <c r="G93" s="176"/>
      <c r="H93" s="176"/>
      <c r="I93" s="176"/>
      <c r="J93" s="176"/>
      <c r="K93" s="177"/>
    </row>
    <row r="94" spans="1:11" x14ac:dyDescent="0.25">
      <c r="A94" s="183"/>
      <c r="B94" s="178"/>
      <c r="C94" s="179"/>
      <c r="D94" s="179"/>
      <c r="E94" s="179"/>
      <c r="F94" s="179"/>
      <c r="G94" s="179"/>
      <c r="H94" s="179"/>
      <c r="I94" s="179"/>
      <c r="J94" s="179"/>
      <c r="K94" s="180"/>
    </row>
  </sheetData>
  <mergeCells count="89">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 ref="C14:K14"/>
    <mergeCell ref="C18:K18"/>
    <mergeCell ref="C19:K19"/>
    <mergeCell ref="C15:K15"/>
    <mergeCell ref="C16:K16"/>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B90:K90"/>
    <mergeCell ref="B91:K91"/>
    <mergeCell ref="B84:K84"/>
    <mergeCell ref="B85:K85"/>
    <mergeCell ref="B86:K86"/>
    <mergeCell ref="B87:K87"/>
    <mergeCell ref="B88:K88"/>
    <mergeCell ref="B83:K83"/>
    <mergeCell ref="B76:K76"/>
    <mergeCell ref="B77:K77"/>
    <mergeCell ref="B78:K78"/>
    <mergeCell ref="B89:K89"/>
    <mergeCell ref="B79:K79"/>
    <mergeCell ref="B80:K80"/>
    <mergeCell ref="B81:K81"/>
    <mergeCell ref="B72:K72"/>
    <mergeCell ref="B73:K73"/>
    <mergeCell ref="B74:K74"/>
    <mergeCell ref="B75:K75"/>
    <mergeCell ref="B82:K82"/>
    <mergeCell ref="C61:K61"/>
    <mergeCell ref="C53:K53"/>
    <mergeCell ref="C54:K54"/>
    <mergeCell ref="C55:K55"/>
    <mergeCell ref="C56:K56"/>
    <mergeCell ref="C57:K57"/>
    <mergeCell ref="B34:K34"/>
    <mergeCell ref="B25:K25"/>
    <mergeCell ref="B26:K26"/>
    <mergeCell ref="B27:K27"/>
    <mergeCell ref="B28:K28"/>
    <mergeCell ref="B29:K29"/>
    <mergeCell ref="B30:K30"/>
    <mergeCell ref="B31:K31"/>
    <mergeCell ref="B32:K32"/>
    <mergeCell ref="B33:K33"/>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s>
  <printOptions horizontalCentered="1"/>
  <pageMargins left="0.39370078740157483"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9"/>
  <sheetViews>
    <sheetView zoomScale="92" zoomScaleNormal="92" workbookViewId="0">
      <selection activeCell="F22" sqref="F22"/>
    </sheetView>
  </sheetViews>
  <sheetFormatPr defaultRowHeight="15" x14ac:dyDescent="0.25"/>
  <cols>
    <col min="1" max="1" width="22.5703125" customWidth="1"/>
    <col min="2" max="2" width="15.85546875" customWidth="1"/>
    <col min="3" max="3" width="13.140625" customWidth="1"/>
    <col min="4" max="4" width="12.140625" customWidth="1"/>
    <col min="5" max="5" width="11.42578125" customWidth="1"/>
    <col min="6" max="6" width="8.5703125" customWidth="1"/>
    <col min="7" max="7" width="11.42578125" customWidth="1"/>
    <col min="8" max="8" width="12.42578125" customWidth="1"/>
  </cols>
  <sheetData>
    <row r="1" spans="1:10" ht="28.5" customHeight="1" x14ac:dyDescent="0.25">
      <c r="A1" s="231" t="s">
        <v>298</v>
      </c>
      <c r="B1" s="231"/>
      <c r="C1" s="231"/>
      <c r="D1" s="231"/>
      <c r="E1" s="231"/>
      <c r="F1" s="231"/>
      <c r="G1" s="24"/>
      <c r="H1" s="24"/>
      <c r="I1" s="24"/>
      <c r="J1" s="24"/>
    </row>
    <row r="2" spans="1:10" ht="36" customHeight="1" x14ac:dyDescent="0.25">
      <c r="A2" s="14" t="s">
        <v>299</v>
      </c>
      <c r="B2" s="237" t="s">
        <v>377</v>
      </c>
      <c r="C2" s="238"/>
      <c r="D2" s="238"/>
      <c r="E2" s="238"/>
      <c r="F2" s="238"/>
      <c r="G2" s="238"/>
      <c r="H2" s="239"/>
      <c r="I2" s="25"/>
      <c r="J2" s="25"/>
    </row>
    <row r="3" spans="1:10" ht="64.5" customHeight="1" x14ac:dyDescent="0.25">
      <c r="A3" s="185" t="s">
        <v>300</v>
      </c>
      <c r="B3" s="225" t="s">
        <v>378</v>
      </c>
      <c r="C3" s="226"/>
      <c r="D3" s="226"/>
      <c r="E3" s="226"/>
      <c r="F3" s="226"/>
      <c r="G3" s="226"/>
      <c r="H3" s="227"/>
      <c r="I3" s="25"/>
      <c r="J3" s="25"/>
    </row>
    <row r="4" spans="1:10" ht="33" customHeight="1" x14ac:dyDescent="0.25">
      <c r="A4" s="185"/>
      <c r="B4" s="262" t="s">
        <v>379</v>
      </c>
      <c r="C4" s="263"/>
      <c r="D4" s="263"/>
      <c r="E4" s="263"/>
      <c r="F4" s="263"/>
      <c r="G4" s="263"/>
      <c r="H4" s="264"/>
      <c r="I4" s="25"/>
      <c r="J4" s="25"/>
    </row>
    <row r="5" spans="1:10" ht="18.95" customHeight="1" x14ac:dyDescent="0.25">
      <c r="A5" s="185"/>
      <c r="B5" s="262" t="s">
        <v>380</v>
      </c>
      <c r="C5" s="263"/>
      <c r="D5" s="263"/>
      <c r="E5" s="263"/>
      <c r="F5" s="263"/>
      <c r="G5" s="263"/>
      <c r="H5" s="264"/>
      <c r="I5" s="25"/>
      <c r="J5" s="25"/>
    </row>
    <row r="6" spans="1:10" ht="31.5" customHeight="1" x14ac:dyDescent="0.25">
      <c r="A6" s="185"/>
      <c r="B6" s="248" t="s">
        <v>381</v>
      </c>
      <c r="C6" s="249"/>
      <c r="D6" s="249"/>
      <c r="E6" s="249"/>
      <c r="F6" s="249"/>
      <c r="G6" s="249"/>
      <c r="H6" s="250"/>
      <c r="I6" s="25"/>
      <c r="J6" s="25"/>
    </row>
    <row r="7" spans="1:10" ht="51" customHeight="1" x14ac:dyDescent="0.25">
      <c r="A7" s="185"/>
      <c r="B7" s="262" t="s">
        <v>382</v>
      </c>
      <c r="C7" s="263"/>
      <c r="D7" s="263"/>
      <c r="E7" s="263"/>
      <c r="F7" s="263"/>
      <c r="G7" s="263"/>
      <c r="H7" s="264"/>
      <c r="I7" s="25"/>
      <c r="J7" s="25"/>
    </row>
    <row r="8" spans="1:10" ht="48.6" customHeight="1" x14ac:dyDescent="0.25">
      <c r="A8" s="5" t="s">
        <v>302</v>
      </c>
      <c r="B8" s="248" t="s">
        <v>303</v>
      </c>
      <c r="C8" s="249"/>
      <c r="D8" s="249"/>
      <c r="E8" s="249"/>
      <c r="F8" s="249"/>
      <c r="G8" s="249"/>
      <c r="H8" s="250"/>
      <c r="I8" s="25"/>
      <c r="J8" s="25"/>
    </row>
    <row r="9" spans="1:10" ht="51.6" customHeight="1" x14ac:dyDescent="0.25">
      <c r="A9" s="5" t="s">
        <v>8</v>
      </c>
      <c r="B9" s="248" t="s">
        <v>742</v>
      </c>
      <c r="C9" s="249"/>
      <c r="D9" s="249"/>
      <c r="E9" s="249"/>
      <c r="F9" s="249"/>
      <c r="G9" s="249"/>
      <c r="H9" s="250"/>
      <c r="I9" s="25"/>
      <c r="J9" s="25"/>
    </row>
    <row r="10" spans="1:10" ht="99" customHeight="1" x14ac:dyDescent="0.25">
      <c r="A10" s="185" t="s">
        <v>305</v>
      </c>
      <c r="B10" s="240" t="s">
        <v>383</v>
      </c>
      <c r="C10" s="241"/>
      <c r="D10" s="241"/>
      <c r="E10" s="241"/>
      <c r="F10" s="241"/>
      <c r="G10" s="241"/>
      <c r="H10" s="187"/>
      <c r="I10" s="25"/>
      <c r="J10" s="25"/>
    </row>
    <row r="11" spans="1:10" ht="138.94999999999999" customHeight="1" x14ac:dyDescent="0.25">
      <c r="A11" s="185"/>
      <c r="B11" s="240" t="s">
        <v>384</v>
      </c>
      <c r="C11" s="241"/>
      <c r="D11" s="241"/>
      <c r="E11" s="241"/>
      <c r="F11" s="241"/>
      <c r="G11" s="241"/>
      <c r="H11" s="187"/>
      <c r="I11" s="25"/>
      <c r="J11" s="25"/>
    </row>
    <row r="12" spans="1:10" ht="33.6" customHeight="1" x14ac:dyDescent="0.25">
      <c r="A12" s="185"/>
      <c r="B12" s="248" t="s">
        <v>385</v>
      </c>
      <c r="C12" s="249"/>
      <c r="D12" s="249"/>
      <c r="E12" s="249"/>
      <c r="F12" s="249"/>
      <c r="G12" s="249"/>
      <c r="H12" s="250"/>
      <c r="I12" s="25"/>
      <c r="J12" s="25"/>
    </row>
    <row r="13" spans="1:10" ht="27" customHeight="1" x14ac:dyDescent="0.25">
      <c r="A13" s="185"/>
      <c r="B13" s="240" t="s">
        <v>386</v>
      </c>
      <c r="C13" s="241"/>
      <c r="D13" s="241"/>
      <c r="E13" s="241"/>
      <c r="F13" s="241"/>
      <c r="G13" s="241"/>
      <c r="H13" s="187"/>
      <c r="I13" s="25"/>
      <c r="J13" s="25"/>
    </row>
    <row r="14" spans="1:10" ht="33.75" customHeight="1" x14ac:dyDescent="0.25">
      <c r="A14" s="185"/>
      <c r="B14" s="240" t="s">
        <v>387</v>
      </c>
      <c r="C14" s="241"/>
      <c r="D14" s="241"/>
      <c r="E14" s="241"/>
      <c r="F14" s="241"/>
      <c r="G14" s="241"/>
      <c r="H14" s="187"/>
      <c r="I14" s="25"/>
      <c r="J14" s="25"/>
    </row>
    <row r="15" spans="1:10" ht="38.25" customHeight="1" x14ac:dyDescent="0.25">
      <c r="A15" s="84" t="s">
        <v>306</v>
      </c>
      <c r="B15" s="188" t="s">
        <v>722</v>
      </c>
      <c r="C15" s="188"/>
      <c r="D15" s="188"/>
      <c r="E15" s="188"/>
      <c r="F15" s="188"/>
      <c r="G15" s="188"/>
      <c r="H15" s="188"/>
      <c r="I15" s="25"/>
      <c r="J15" s="25"/>
    </row>
    <row r="16" spans="1:10" ht="38.25" customHeight="1" x14ac:dyDescent="0.25">
      <c r="A16" s="81"/>
      <c r="B16" s="82"/>
      <c r="C16" s="82"/>
      <c r="D16" s="82"/>
      <c r="E16" s="82"/>
      <c r="F16" s="82"/>
      <c r="G16" s="25"/>
      <c r="H16" s="25"/>
      <c r="I16" s="25"/>
      <c r="J16" s="25"/>
    </row>
    <row r="17" spans="1:11" ht="38.25" customHeight="1" x14ac:dyDescent="0.25">
      <c r="A17" s="81"/>
      <c r="B17" s="82"/>
      <c r="C17" s="82"/>
      <c r="D17" s="82"/>
      <c r="E17" s="82"/>
      <c r="F17" s="82"/>
      <c r="G17" s="25"/>
      <c r="H17" s="25"/>
      <c r="I17" s="25"/>
      <c r="J17" s="25"/>
    </row>
    <row r="18" spans="1:11" ht="134.1" customHeight="1" x14ac:dyDescent="0.25">
      <c r="A18" s="81"/>
      <c r="B18" s="82"/>
      <c r="C18" s="82"/>
      <c r="D18" s="82"/>
      <c r="E18" s="82"/>
      <c r="F18" s="82"/>
      <c r="G18" s="25"/>
      <c r="H18" s="25"/>
      <c r="I18" s="25"/>
      <c r="J18" s="25"/>
    </row>
    <row r="19" spans="1:11" ht="36.75" customHeight="1" x14ac:dyDescent="0.25">
      <c r="A19" s="185" t="s">
        <v>307</v>
      </c>
      <c r="B19" s="188" t="s">
        <v>13</v>
      </c>
      <c r="C19" s="188"/>
      <c r="D19" s="188"/>
      <c r="E19" s="188"/>
      <c r="F19" s="188"/>
      <c r="G19" s="188"/>
      <c r="H19" s="188"/>
      <c r="I19" s="25"/>
      <c r="J19" s="25"/>
    </row>
    <row r="20" spans="1:11" ht="24.75" customHeight="1" x14ac:dyDescent="0.25">
      <c r="A20" s="185"/>
      <c r="B20" s="22" t="s">
        <v>14</v>
      </c>
      <c r="C20" s="19" t="s">
        <v>310</v>
      </c>
      <c r="D20" s="19" t="s">
        <v>311</v>
      </c>
      <c r="E20" s="19" t="s">
        <v>312</v>
      </c>
      <c r="F20" s="19" t="s">
        <v>313</v>
      </c>
      <c r="G20" s="19" t="s">
        <v>44</v>
      </c>
      <c r="H20" s="19" t="s">
        <v>45</v>
      </c>
      <c r="I20" s="25"/>
      <c r="J20" s="25"/>
    </row>
    <row r="21" spans="1:11" ht="27" customHeight="1" x14ac:dyDescent="0.25">
      <c r="A21" s="5" t="s">
        <v>314</v>
      </c>
      <c r="B21" s="20">
        <f t="shared" ref="B21:H21" si="0">B22+B23+B24+B25</f>
        <v>95440.07</v>
      </c>
      <c r="C21" s="20">
        <f t="shared" si="0"/>
        <v>20073.499999999996</v>
      </c>
      <c r="D21" s="20">
        <f t="shared" si="0"/>
        <v>28919.199999999997</v>
      </c>
      <c r="E21" s="20">
        <f t="shared" si="0"/>
        <v>31459.699999999997</v>
      </c>
      <c r="F21" s="20">
        <f t="shared" si="0"/>
        <v>10941.77</v>
      </c>
      <c r="G21" s="20">
        <f t="shared" si="0"/>
        <v>2022.9999999999998</v>
      </c>
      <c r="H21" s="20">
        <f t="shared" si="0"/>
        <v>2022.8999999999999</v>
      </c>
      <c r="I21" s="25"/>
      <c r="J21" s="25"/>
    </row>
    <row r="22" spans="1:11" ht="48.95" customHeight="1" x14ac:dyDescent="0.25">
      <c r="A22" s="86" t="s">
        <v>315</v>
      </c>
      <c r="B22" s="20">
        <f>C22+D22+E22+F22+G22+H22</f>
        <v>19792.57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2324.9700000000003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99"/>
      <c r="J22" s="99"/>
      <c r="K22" s="48"/>
    </row>
    <row r="23" spans="1:11" ht="50.45" customHeight="1" x14ac:dyDescent="0.25">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99"/>
      <c r="J23" s="25"/>
    </row>
    <row r="24" spans="1:11" ht="36" customHeight="1" x14ac:dyDescent="0.25">
      <c r="A24" s="89"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x14ac:dyDescent="0.25">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x14ac:dyDescent="0.25">
      <c r="A26" s="189" t="s">
        <v>316</v>
      </c>
      <c r="B26" s="259" t="s">
        <v>114</v>
      </c>
      <c r="C26" s="260"/>
      <c r="D26" s="260"/>
      <c r="E26" s="260"/>
      <c r="F26" s="260"/>
      <c r="G26" s="260"/>
      <c r="H26" s="261"/>
      <c r="I26" s="25"/>
      <c r="J26" s="25"/>
    </row>
    <row r="27" spans="1:11" ht="35.450000000000003" customHeight="1" x14ac:dyDescent="0.25">
      <c r="A27" s="190"/>
      <c r="B27" s="259" t="s">
        <v>115</v>
      </c>
      <c r="C27" s="260"/>
      <c r="D27" s="260"/>
      <c r="E27" s="260"/>
      <c r="F27" s="260"/>
      <c r="G27" s="260"/>
      <c r="H27" s="261"/>
      <c r="I27" s="25"/>
      <c r="J27" s="25"/>
    </row>
    <row r="28" spans="1:11" ht="36.950000000000003" customHeight="1" x14ac:dyDescent="0.25">
      <c r="A28" s="190"/>
      <c r="B28" s="259" t="s">
        <v>116</v>
      </c>
      <c r="C28" s="260"/>
      <c r="D28" s="260"/>
      <c r="E28" s="260"/>
      <c r="F28" s="260"/>
      <c r="G28" s="260"/>
      <c r="H28" s="261"/>
      <c r="I28" s="25"/>
      <c r="J28" s="25"/>
    </row>
    <row r="29" spans="1:11" ht="21.95" customHeight="1" x14ac:dyDescent="0.25">
      <c r="A29" s="190"/>
      <c r="B29" s="259" t="s">
        <v>389</v>
      </c>
      <c r="C29" s="260"/>
      <c r="D29" s="260"/>
      <c r="E29" s="260"/>
      <c r="F29" s="260"/>
      <c r="G29" s="260"/>
      <c r="H29" s="261"/>
      <c r="I29" s="25"/>
      <c r="J29" s="25"/>
    </row>
    <row r="30" spans="1:11" ht="24.95" customHeight="1" x14ac:dyDescent="0.25">
      <c r="A30" s="190"/>
      <c r="B30" s="259" t="s">
        <v>390</v>
      </c>
      <c r="C30" s="260"/>
      <c r="D30" s="260"/>
      <c r="E30" s="260"/>
      <c r="F30" s="260"/>
      <c r="G30" s="260"/>
      <c r="H30" s="261"/>
      <c r="I30" s="25"/>
      <c r="J30" s="25"/>
    </row>
    <row r="31" spans="1:11" ht="30.95" customHeight="1" x14ac:dyDescent="0.25">
      <c r="A31" s="191"/>
      <c r="B31" s="259" t="s">
        <v>391</v>
      </c>
      <c r="C31" s="260"/>
      <c r="D31" s="260"/>
      <c r="E31" s="260"/>
      <c r="F31" s="260"/>
      <c r="G31" s="260"/>
      <c r="H31" s="261"/>
      <c r="I31" s="25"/>
      <c r="J31" s="25"/>
    </row>
    <row r="32" spans="1:11" x14ac:dyDescent="0.25">
      <c r="A32" s="25"/>
      <c r="B32" s="25"/>
      <c r="C32" s="25"/>
      <c r="D32" s="25"/>
      <c r="E32" s="25"/>
      <c r="F32" s="25"/>
      <c r="G32" s="25"/>
      <c r="H32" s="25"/>
      <c r="I32" s="25"/>
      <c r="J32" s="25"/>
    </row>
    <row r="33" spans="1:10" x14ac:dyDescent="0.25">
      <c r="A33" s="25"/>
      <c r="B33" s="25"/>
      <c r="C33" s="25"/>
      <c r="D33" s="25"/>
      <c r="E33" s="25"/>
      <c r="F33" s="25"/>
      <c r="G33" s="25"/>
      <c r="H33" s="25"/>
      <c r="I33" s="25"/>
      <c r="J33" s="25"/>
    </row>
    <row r="34" spans="1:10" x14ac:dyDescent="0.25">
      <c r="A34" s="25"/>
      <c r="B34" s="25"/>
      <c r="C34" s="25"/>
      <c r="D34" s="25"/>
      <c r="E34" s="25"/>
      <c r="F34" s="25"/>
      <c r="G34" s="25"/>
      <c r="H34" s="25"/>
      <c r="I34" s="25"/>
      <c r="J34" s="25"/>
    </row>
    <row r="35" spans="1:10" x14ac:dyDescent="0.25">
      <c r="A35" s="25"/>
      <c r="B35" s="25"/>
      <c r="C35" s="25"/>
      <c r="D35" s="25"/>
      <c r="E35" s="25"/>
      <c r="F35" s="25"/>
      <c r="G35" s="25"/>
      <c r="H35" s="25"/>
      <c r="I35" s="25"/>
      <c r="J35" s="25"/>
    </row>
    <row r="36" spans="1:10" x14ac:dyDescent="0.25">
      <c r="A36" s="25"/>
      <c r="B36" s="25"/>
      <c r="C36" s="25"/>
      <c r="D36" s="25"/>
      <c r="E36" s="25"/>
      <c r="F36" s="25"/>
      <c r="G36" s="25"/>
      <c r="H36" s="25"/>
      <c r="I36" s="25"/>
      <c r="J36" s="25"/>
    </row>
    <row r="37" spans="1:10" x14ac:dyDescent="0.25">
      <c r="A37" s="25"/>
      <c r="B37" s="25"/>
      <c r="C37" s="25"/>
      <c r="D37" s="25"/>
      <c r="E37" s="25"/>
      <c r="F37" s="25"/>
      <c r="G37" s="25"/>
      <c r="H37" s="25"/>
      <c r="I37" s="25"/>
      <c r="J37" s="25"/>
    </row>
    <row r="38" spans="1:10" x14ac:dyDescent="0.25">
      <c r="A38" s="25"/>
      <c r="B38" s="25"/>
      <c r="C38" s="25"/>
      <c r="D38" s="25"/>
      <c r="E38" s="25"/>
      <c r="F38" s="25"/>
      <c r="G38" s="25"/>
      <c r="H38" s="25"/>
      <c r="I38" s="25"/>
      <c r="J38" s="25"/>
    </row>
    <row r="39" spans="1:10" x14ac:dyDescent="0.25">
      <c r="A39" s="25"/>
      <c r="B39" s="25"/>
      <c r="C39" s="25"/>
      <c r="D39" s="25"/>
      <c r="E39" s="25"/>
      <c r="F39" s="25"/>
      <c r="G39" s="25"/>
      <c r="H39" s="25"/>
      <c r="I39" s="25"/>
      <c r="J39" s="25"/>
    </row>
    <row r="40" spans="1:10" x14ac:dyDescent="0.25">
      <c r="A40" s="25"/>
      <c r="B40" s="25"/>
      <c r="C40" s="25"/>
      <c r="D40" s="25"/>
      <c r="E40" s="25"/>
      <c r="F40" s="25"/>
      <c r="G40" s="25"/>
      <c r="H40" s="25"/>
      <c r="I40" s="25"/>
      <c r="J40" s="25"/>
    </row>
    <row r="41" spans="1:10" x14ac:dyDescent="0.25">
      <c r="A41" s="25"/>
      <c r="B41" s="25"/>
      <c r="C41" s="25"/>
      <c r="D41" s="25"/>
      <c r="E41" s="25"/>
      <c r="F41" s="25"/>
      <c r="G41" s="25"/>
      <c r="H41" s="25"/>
      <c r="I41" s="25"/>
      <c r="J41" s="25"/>
    </row>
    <row r="42" spans="1:10" x14ac:dyDescent="0.25">
      <c r="A42" s="25"/>
      <c r="B42" s="25"/>
      <c r="C42" s="25"/>
      <c r="D42" s="25"/>
      <c r="E42" s="25"/>
      <c r="F42" s="25"/>
      <c r="G42" s="25"/>
      <c r="H42" s="25"/>
      <c r="I42" s="25"/>
      <c r="J42" s="25"/>
    </row>
    <row r="43" spans="1:10" x14ac:dyDescent="0.25">
      <c r="A43" s="25"/>
      <c r="B43" s="25"/>
      <c r="C43" s="25"/>
      <c r="D43" s="25"/>
      <c r="E43" s="25"/>
      <c r="F43" s="25"/>
      <c r="G43" s="25"/>
      <c r="H43" s="25"/>
      <c r="I43" s="25"/>
      <c r="J43" s="25"/>
    </row>
    <row r="44" spans="1:10" x14ac:dyDescent="0.25">
      <c r="A44" s="25"/>
      <c r="B44" s="25"/>
      <c r="C44" s="25"/>
      <c r="D44" s="25"/>
      <c r="E44" s="25"/>
      <c r="F44" s="25"/>
      <c r="G44" s="25"/>
      <c r="H44" s="25"/>
      <c r="I44" s="25"/>
      <c r="J44" s="25"/>
    </row>
    <row r="45" spans="1:10" x14ac:dyDescent="0.25">
      <c r="A45" s="25"/>
      <c r="B45" s="25"/>
      <c r="C45" s="25"/>
      <c r="D45" s="25"/>
      <c r="E45" s="25"/>
      <c r="F45" s="25"/>
      <c r="G45" s="25"/>
      <c r="H45" s="25"/>
      <c r="I45" s="25"/>
      <c r="J45" s="25"/>
    </row>
    <row r="46" spans="1:10" x14ac:dyDescent="0.25">
      <c r="A46" s="25"/>
      <c r="B46" s="25"/>
      <c r="C46" s="25"/>
      <c r="D46" s="25"/>
      <c r="E46" s="25"/>
      <c r="F46" s="25"/>
      <c r="G46" s="25"/>
      <c r="H46" s="25"/>
      <c r="I46" s="25"/>
      <c r="J46" s="25"/>
    </row>
    <row r="47" spans="1:10" x14ac:dyDescent="0.25">
      <c r="A47" s="25"/>
      <c r="B47" s="25"/>
      <c r="C47" s="25"/>
      <c r="D47" s="25"/>
      <c r="E47" s="25"/>
      <c r="F47" s="25"/>
      <c r="G47" s="25"/>
      <c r="H47" s="25"/>
      <c r="I47" s="25"/>
      <c r="J47" s="25"/>
    </row>
    <row r="48" spans="1:10" x14ac:dyDescent="0.25">
      <c r="A48" s="25"/>
      <c r="B48" s="25"/>
      <c r="C48" s="25"/>
      <c r="D48" s="25"/>
      <c r="E48" s="25"/>
      <c r="F48" s="25"/>
      <c r="G48" s="25"/>
      <c r="H48" s="25"/>
      <c r="I48" s="25"/>
      <c r="J48" s="25"/>
    </row>
    <row r="49" spans="1:10" x14ac:dyDescent="0.25">
      <c r="A49" s="25"/>
      <c r="B49" s="25"/>
      <c r="C49" s="25"/>
      <c r="D49" s="25"/>
      <c r="E49" s="25"/>
      <c r="F49" s="25"/>
      <c r="G49" s="25"/>
      <c r="H49" s="25"/>
      <c r="I49" s="25"/>
      <c r="J49" s="25"/>
    </row>
    <row r="50" spans="1:10" x14ac:dyDescent="0.25">
      <c r="A50" s="25"/>
      <c r="B50" s="25"/>
      <c r="C50" s="25"/>
      <c r="D50" s="25"/>
      <c r="E50" s="25"/>
      <c r="F50" s="25"/>
      <c r="G50" s="25"/>
      <c r="H50" s="25"/>
      <c r="I50" s="25"/>
      <c r="J50" s="25"/>
    </row>
    <row r="51" spans="1:10" x14ac:dyDescent="0.25">
      <c r="A51" s="25"/>
      <c r="B51" s="25"/>
      <c r="C51" s="25"/>
      <c r="D51" s="25"/>
      <c r="E51" s="25"/>
      <c r="F51" s="25"/>
      <c r="G51" s="25"/>
      <c r="H51" s="25"/>
      <c r="I51" s="25"/>
      <c r="J51" s="25"/>
    </row>
    <row r="52" spans="1:10" x14ac:dyDescent="0.25">
      <c r="A52" s="25"/>
      <c r="B52" s="25"/>
      <c r="C52" s="25"/>
      <c r="D52" s="25"/>
      <c r="E52" s="25"/>
      <c r="F52" s="25"/>
      <c r="G52" s="25"/>
      <c r="H52" s="25"/>
      <c r="I52" s="25"/>
      <c r="J52" s="25"/>
    </row>
    <row r="53" spans="1:10" x14ac:dyDescent="0.25">
      <c r="A53" s="25"/>
      <c r="B53" s="25"/>
      <c r="C53" s="25"/>
      <c r="D53" s="25"/>
      <c r="E53" s="25"/>
      <c r="F53" s="25"/>
      <c r="G53" s="25"/>
      <c r="H53" s="25"/>
      <c r="I53" s="25"/>
      <c r="J53" s="25"/>
    </row>
    <row r="54" spans="1:10" x14ac:dyDescent="0.25">
      <c r="A54" s="25"/>
      <c r="B54" s="25"/>
      <c r="C54" s="25"/>
      <c r="D54" s="25"/>
      <c r="E54" s="25"/>
      <c r="F54" s="25"/>
      <c r="G54" s="25"/>
      <c r="H54" s="25"/>
      <c r="I54" s="25"/>
      <c r="J54" s="25"/>
    </row>
    <row r="55" spans="1:10" x14ac:dyDescent="0.25">
      <c r="A55" s="25"/>
      <c r="B55" s="25"/>
      <c r="C55" s="25"/>
      <c r="D55" s="25"/>
      <c r="E55" s="25"/>
      <c r="F55" s="25"/>
      <c r="G55" s="25"/>
      <c r="H55" s="25"/>
      <c r="I55" s="25"/>
      <c r="J55" s="25"/>
    </row>
    <row r="56" spans="1:10" x14ac:dyDescent="0.25">
      <c r="A56" s="25"/>
      <c r="B56" s="25"/>
      <c r="C56" s="25"/>
      <c r="D56" s="25"/>
      <c r="E56" s="25"/>
      <c r="F56" s="25"/>
      <c r="G56" s="25"/>
      <c r="H56" s="25"/>
      <c r="I56" s="25"/>
      <c r="J56" s="25"/>
    </row>
    <row r="57" spans="1:10" x14ac:dyDescent="0.25">
      <c r="A57" s="25"/>
      <c r="B57" s="25"/>
      <c r="C57" s="25"/>
      <c r="D57" s="25"/>
      <c r="E57" s="25"/>
      <c r="F57" s="25"/>
      <c r="G57" s="25"/>
      <c r="H57" s="25"/>
      <c r="I57" s="25"/>
      <c r="J57" s="25"/>
    </row>
    <row r="58" spans="1:10" x14ac:dyDescent="0.25">
      <c r="A58" s="25"/>
      <c r="B58" s="25"/>
      <c r="C58" s="25"/>
      <c r="D58" s="25"/>
      <c r="E58" s="25"/>
      <c r="F58" s="25"/>
      <c r="G58" s="25"/>
      <c r="H58" s="25"/>
      <c r="I58" s="25"/>
      <c r="J58" s="25"/>
    </row>
    <row r="59" spans="1:10" x14ac:dyDescent="0.25">
      <c r="A59" s="25"/>
      <c r="B59" s="25"/>
      <c r="C59" s="25"/>
      <c r="D59" s="25"/>
      <c r="E59" s="25"/>
      <c r="F59" s="25"/>
      <c r="G59" s="25"/>
      <c r="H59" s="25"/>
      <c r="I59" s="25"/>
      <c r="J59" s="25"/>
    </row>
    <row r="60" spans="1:10" x14ac:dyDescent="0.25">
      <c r="A60" s="25"/>
      <c r="B60" s="25"/>
      <c r="C60" s="25"/>
      <c r="D60" s="25"/>
      <c r="E60" s="25"/>
      <c r="F60" s="25"/>
      <c r="G60" s="25"/>
      <c r="H60" s="25"/>
      <c r="I60" s="25"/>
      <c r="J60" s="25"/>
    </row>
    <row r="61" spans="1:10" x14ac:dyDescent="0.25">
      <c r="A61" s="25"/>
      <c r="B61" s="25"/>
      <c r="C61" s="25"/>
      <c r="D61" s="25"/>
      <c r="E61" s="25"/>
      <c r="F61" s="25"/>
      <c r="G61" s="25"/>
      <c r="H61" s="25"/>
      <c r="I61" s="25"/>
      <c r="J61" s="25"/>
    </row>
    <row r="62" spans="1:10" x14ac:dyDescent="0.25">
      <c r="A62" s="25"/>
      <c r="B62" s="25"/>
      <c r="C62" s="25"/>
      <c r="D62" s="25"/>
      <c r="E62" s="25"/>
      <c r="F62" s="25"/>
      <c r="G62" s="25"/>
      <c r="H62" s="25"/>
      <c r="I62" s="25"/>
      <c r="J62" s="25"/>
    </row>
    <row r="63" spans="1:10" x14ac:dyDescent="0.25">
      <c r="A63" s="25"/>
      <c r="B63" s="25"/>
      <c r="C63" s="25"/>
      <c r="D63" s="25"/>
      <c r="E63" s="25"/>
      <c r="F63" s="25"/>
      <c r="G63" s="25"/>
      <c r="H63" s="25"/>
      <c r="I63" s="25"/>
      <c r="J63" s="25"/>
    </row>
    <row r="64" spans="1:10" x14ac:dyDescent="0.25">
      <c r="A64" s="25"/>
      <c r="B64" s="25"/>
      <c r="C64" s="25"/>
      <c r="D64" s="25"/>
      <c r="E64" s="25"/>
      <c r="F64" s="25"/>
      <c r="G64" s="25"/>
      <c r="H64" s="25"/>
      <c r="I64" s="25"/>
      <c r="J64" s="25"/>
    </row>
    <row r="65" spans="1:10" x14ac:dyDescent="0.25">
      <c r="A65" s="25"/>
      <c r="B65" s="25"/>
      <c r="C65" s="25"/>
      <c r="D65" s="25"/>
      <c r="E65" s="25"/>
      <c r="F65" s="25"/>
      <c r="G65" s="25"/>
      <c r="H65" s="25"/>
      <c r="I65" s="25"/>
      <c r="J65" s="25"/>
    </row>
    <row r="66" spans="1:10" x14ac:dyDescent="0.25">
      <c r="A66" s="25"/>
      <c r="B66" s="25"/>
      <c r="C66" s="25"/>
      <c r="D66" s="25"/>
      <c r="E66" s="25"/>
      <c r="F66" s="25"/>
      <c r="G66" s="25"/>
      <c r="H66" s="25"/>
      <c r="I66" s="25"/>
      <c r="J66" s="25"/>
    </row>
    <row r="67" spans="1:10" x14ac:dyDescent="0.25">
      <c r="A67" s="25"/>
      <c r="B67" s="25"/>
      <c r="C67" s="25"/>
      <c r="D67" s="25"/>
      <c r="E67" s="25"/>
      <c r="F67" s="25"/>
      <c r="G67" s="25"/>
      <c r="H67" s="25"/>
      <c r="I67" s="25"/>
      <c r="J67" s="25"/>
    </row>
    <row r="68" spans="1:10" x14ac:dyDescent="0.25">
      <c r="A68" s="25"/>
      <c r="B68" s="25"/>
      <c r="C68" s="25"/>
      <c r="D68" s="25"/>
      <c r="E68" s="25"/>
      <c r="F68" s="25"/>
      <c r="G68" s="25"/>
      <c r="H68" s="25"/>
      <c r="I68" s="25"/>
      <c r="J68" s="25"/>
    </row>
    <row r="69" spans="1:10" x14ac:dyDescent="0.25">
      <c r="A69" s="25"/>
      <c r="B69" s="25"/>
      <c r="C69" s="25"/>
      <c r="D69" s="25"/>
      <c r="E69" s="25"/>
      <c r="F69" s="25"/>
      <c r="G69" s="25"/>
      <c r="H69" s="25"/>
      <c r="I69" s="25"/>
      <c r="J69" s="25"/>
    </row>
    <row r="70" spans="1:10" x14ac:dyDescent="0.25">
      <c r="A70" s="25"/>
      <c r="B70" s="25"/>
      <c r="C70" s="25"/>
      <c r="D70" s="25"/>
      <c r="E70" s="25"/>
      <c r="F70" s="25"/>
      <c r="G70" s="25"/>
      <c r="H70" s="25"/>
      <c r="I70" s="25"/>
      <c r="J70" s="25"/>
    </row>
    <row r="71" spans="1:10" x14ac:dyDescent="0.25">
      <c r="A71" s="25"/>
      <c r="B71" s="25"/>
      <c r="C71" s="25"/>
      <c r="D71" s="25"/>
      <c r="E71" s="25"/>
      <c r="F71" s="25"/>
      <c r="G71" s="25"/>
      <c r="H71" s="25"/>
      <c r="I71" s="25"/>
      <c r="J71" s="25"/>
    </row>
    <row r="72" spans="1:10" x14ac:dyDescent="0.25">
      <c r="A72" s="25"/>
      <c r="B72" s="25"/>
      <c r="C72" s="25"/>
      <c r="D72" s="25"/>
      <c r="E72" s="25"/>
      <c r="F72" s="25"/>
      <c r="G72" s="25"/>
      <c r="H72" s="25"/>
      <c r="I72" s="25"/>
      <c r="J72" s="25"/>
    </row>
    <row r="73" spans="1:10" x14ac:dyDescent="0.25">
      <c r="A73" s="25"/>
      <c r="B73" s="25"/>
      <c r="C73" s="25"/>
      <c r="D73" s="25"/>
      <c r="E73" s="25"/>
      <c r="F73" s="25"/>
      <c r="G73" s="25"/>
      <c r="H73" s="25"/>
      <c r="I73" s="25"/>
      <c r="J73" s="25"/>
    </row>
    <row r="74" spans="1:10" x14ac:dyDescent="0.25">
      <c r="A74" s="25"/>
      <c r="B74" s="25"/>
      <c r="C74" s="25"/>
      <c r="D74" s="25"/>
      <c r="E74" s="25"/>
      <c r="F74" s="25"/>
      <c r="G74" s="25"/>
      <c r="H74" s="25"/>
      <c r="I74" s="25"/>
      <c r="J74" s="25"/>
    </row>
    <row r="75" spans="1:10" x14ac:dyDescent="0.25">
      <c r="A75" s="25"/>
      <c r="B75" s="25"/>
      <c r="C75" s="25"/>
      <c r="D75" s="25"/>
      <c r="E75" s="25"/>
      <c r="F75" s="25"/>
      <c r="G75" s="25"/>
      <c r="H75" s="25"/>
      <c r="I75" s="25"/>
      <c r="J75" s="25"/>
    </row>
    <row r="76" spans="1:10" x14ac:dyDescent="0.25">
      <c r="A76" s="25"/>
      <c r="B76" s="25"/>
      <c r="C76" s="25"/>
      <c r="D76" s="25"/>
      <c r="E76" s="25"/>
      <c r="F76" s="25"/>
      <c r="G76" s="25"/>
      <c r="H76" s="25"/>
      <c r="I76" s="25"/>
      <c r="J76" s="25"/>
    </row>
    <row r="77" spans="1:10" x14ac:dyDescent="0.25">
      <c r="A77" s="25"/>
      <c r="B77" s="25"/>
      <c r="C77" s="25"/>
      <c r="D77" s="25"/>
      <c r="E77" s="25"/>
      <c r="F77" s="25"/>
      <c r="G77" s="25"/>
      <c r="H77" s="25"/>
      <c r="I77" s="25"/>
      <c r="J77" s="25"/>
    </row>
    <row r="78" spans="1:10" x14ac:dyDescent="0.25">
      <c r="A78" s="25"/>
      <c r="B78" s="25"/>
      <c r="C78" s="25"/>
      <c r="D78" s="25"/>
      <c r="E78" s="25"/>
      <c r="F78" s="25"/>
      <c r="G78" s="25"/>
      <c r="H78" s="25"/>
      <c r="I78" s="25"/>
      <c r="J78" s="25"/>
    </row>
    <row r="79" spans="1:10" x14ac:dyDescent="0.25">
      <c r="A79" s="25"/>
      <c r="B79" s="25"/>
      <c r="C79" s="25"/>
      <c r="D79" s="25"/>
      <c r="E79" s="25"/>
      <c r="F79" s="25"/>
      <c r="G79" s="25"/>
      <c r="H79" s="25"/>
      <c r="I79" s="25"/>
      <c r="J79" s="25"/>
    </row>
  </sheetData>
  <mergeCells count="26">
    <mergeCell ref="A1:F1"/>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 ref="B14:H14"/>
    <mergeCell ref="B15:H15"/>
    <mergeCell ref="B19:H19"/>
    <mergeCell ref="B26:H26"/>
    <mergeCell ref="B13:H13"/>
    <mergeCell ref="B27:H27"/>
    <mergeCell ref="B28:H28"/>
    <mergeCell ref="B29:H29"/>
    <mergeCell ref="B30:H30"/>
    <mergeCell ref="B31:H31"/>
  </mergeCells>
  <printOptions horizontalCentered="1"/>
  <pageMargins left="0.78740157480314965" right="0.39370078740157483" top="0.39370078740157483" bottom="0.39370078740157483" header="0.31496062992125984" footer="0.31496062992125984"/>
  <pageSetup paperSize="9" scale="83"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zoomScale="90" zoomScaleNormal="90" workbookViewId="0">
      <selection activeCell="F11" sqref="F11"/>
    </sheetView>
  </sheetViews>
  <sheetFormatPr defaultRowHeight="15" x14ac:dyDescent="0.25"/>
  <cols>
    <col min="1" max="1" width="33.42578125" customWidth="1"/>
    <col min="2" max="2" width="14.42578125" customWidth="1"/>
    <col min="3" max="3" width="11.5703125" customWidth="1"/>
    <col min="4" max="4" width="11.42578125" customWidth="1"/>
    <col min="5" max="6" width="10.85546875" customWidth="1"/>
    <col min="7" max="7" width="9.42578125" customWidth="1"/>
    <col min="8" max="8" width="9.85546875" customWidth="1"/>
  </cols>
  <sheetData>
    <row r="1" spans="1:8" ht="33.75" customHeight="1" x14ac:dyDescent="0.25">
      <c r="A1" s="231" t="s">
        <v>298</v>
      </c>
      <c r="B1" s="231"/>
      <c r="C1" s="231"/>
      <c r="D1" s="231"/>
      <c r="E1" s="231"/>
      <c r="F1" s="231"/>
    </row>
    <row r="2" spans="1:8" ht="27" customHeight="1" x14ac:dyDescent="0.25">
      <c r="A2" s="14" t="s">
        <v>299</v>
      </c>
      <c r="B2" s="237" t="s">
        <v>62</v>
      </c>
      <c r="C2" s="238"/>
      <c r="D2" s="238"/>
      <c r="E2" s="238"/>
      <c r="F2" s="238"/>
      <c r="G2" s="238"/>
      <c r="H2" s="239"/>
    </row>
    <row r="3" spans="1:8" ht="47.45" customHeight="1" x14ac:dyDescent="0.25">
      <c r="A3" s="5" t="s">
        <v>300</v>
      </c>
      <c r="B3" s="262" t="s">
        <v>392</v>
      </c>
      <c r="C3" s="263"/>
      <c r="D3" s="263"/>
      <c r="E3" s="263"/>
      <c r="F3" s="263"/>
      <c r="G3" s="263"/>
      <c r="H3" s="264"/>
    </row>
    <row r="4" spans="1:8" ht="48" customHeight="1" x14ac:dyDescent="0.25">
      <c r="A4" s="5" t="s">
        <v>302</v>
      </c>
      <c r="B4" s="248" t="s">
        <v>743</v>
      </c>
      <c r="C4" s="249"/>
      <c r="D4" s="249"/>
      <c r="E4" s="249"/>
      <c r="F4" s="249"/>
      <c r="G4" s="249"/>
      <c r="H4" s="250"/>
    </row>
    <row r="5" spans="1:8" ht="39.950000000000003" customHeight="1" x14ac:dyDescent="0.25">
      <c r="A5" s="86" t="s">
        <v>8</v>
      </c>
      <c r="B5" s="262" t="s">
        <v>337</v>
      </c>
      <c r="C5" s="263"/>
      <c r="D5" s="263"/>
      <c r="E5" s="263"/>
      <c r="F5" s="263"/>
      <c r="G5" s="263"/>
      <c r="H5" s="264"/>
    </row>
    <row r="6" spans="1:8" ht="66.599999999999994" customHeight="1" x14ac:dyDescent="0.25">
      <c r="A6" s="5" t="s">
        <v>305</v>
      </c>
      <c r="B6" s="262" t="s">
        <v>393</v>
      </c>
      <c r="C6" s="263"/>
      <c r="D6" s="263"/>
      <c r="E6" s="263"/>
      <c r="F6" s="263"/>
      <c r="G6" s="263"/>
      <c r="H6" s="264"/>
    </row>
    <row r="7" spans="1:8" ht="37.5" customHeight="1" x14ac:dyDescent="0.25">
      <c r="A7" s="5" t="s">
        <v>306</v>
      </c>
      <c r="B7" s="213" t="s">
        <v>725</v>
      </c>
      <c r="C7" s="214"/>
      <c r="D7" s="214"/>
      <c r="E7" s="214"/>
      <c r="F7" s="214"/>
      <c r="G7" s="214"/>
      <c r="H7" s="215"/>
    </row>
    <row r="8" spans="1:8" ht="22.5" customHeight="1" x14ac:dyDescent="0.25">
      <c r="A8" s="185" t="s">
        <v>307</v>
      </c>
      <c r="B8" s="213" t="s">
        <v>13</v>
      </c>
      <c r="C8" s="214"/>
      <c r="D8" s="214"/>
      <c r="E8" s="214"/>
      <c r="F8" s="214"/>
      <c r="G8" s="214"/>
      <c r="H8" s="215"/>
    </row>
    <row r="9" spans="1:8" ht="29.25" customHeight="1" x14ac:dyDescent="0.25">
      <c r="A9" s="185"/>
      <c r="B9" s="22" t="s">
        <v>14</v>
      </c>
      <c r="C9" s="19" t="s">
        <v>310</v>
      </c>
      <c r="D9" s="19" t="s">
        <v>311</v>
      </c>
      <c r="E9" s="19" t="s">
        <v>312</v>
      </c>
      <c r="F9" s="19" t="s">
        <v>313</v>
      </c>
      <c r="G9" s="19" t="s">
        <v>44</v>
      </c>
      <c r="H9" s="19" t="s">
        <v>45</v>
      </c>
    </row>
    <row r="10" spans="1:8" ht="23.25" customHeight="1" x14ac:dyDescent="0.25">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25272.300000000003</v>
      </c>
      <c r="H10" s="20">
        <f t="shared" si="0"/>
        <v>33706.199999999997</v>
      </c>
    </row>
    <row r="11" spans="1:8" ht="54" customHeight="1" x14ac:dyDescent="0.25">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25272.300000000003</v>
      </c>
      <c r="H11" s="21">
        <f>'Приложение №21 (ПП9)'!L10</f>
        <v>33706.199999999997</v>
      </c>
    </row>
    <row r="12" spans="1:8" ht="45" customHeight="1" x14ac:dyDescent="0.25">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x14ac:dyDescent="0.25">
      <c r="A13" s="185" t="s">
        <v>316</v>
      </c>
      <c r="B13" s="265" t="s">
        <v>394</v>
      </c>
      <c r="C13" s="265"/>
      <c r="D13" s="265"/>
      <c r="E13" s="265"/>
      <c r="F13" s="265"/>
      <c r="G13" s="265"/>
      <c r="H13" s="265"/>
    </row>
    <row r="14" spans="1:8" ht="19.5" customHeight="1" x14ac:dyDescent="0.25">
      <c r="A14" s="185"/>
      <c r="B14" s="265" t="s">
        <v>395</v>
      </c>
      <c r="C14" s="265"/>
      <c r="D14" s="265"/>
      <c r="E14" s="265"/>
      <c r="F14" s="265"/>
      <c r="G14" s="265"/>
      <c r="H14" s="265"/>
    </row>
  </sheetData>
  <mergeCells count="12">
    <mergeCell ref="B6:H6"/>
    <mergeCell ref="A1:F1"/>
    <mergeCell ref="B2:H2"/>
    <mergeCell ref="B3:H3"/>
    <mergeCell ref="B4:H4"/>
    <mergeCell ref="B5:H5"/>
    <mergeCell ref="A13:A14"/>
    <mergeCell ref="A8:A9"/>
    <mergeCell ref="B13:H13"/>
    <mergeCell ref="B14:H14"/>
    <mergeCell ref="B7:H7"/>
    <mergeCell ref="B8:H8"/>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90" zoomScaleNormal="90" workbookViewId="0">
      <selection activeCell="B6" sqref="B6:H6"/>
    </sheetView>
  </sheetViews>
  <sheetFormatPr defaultRowHeight="15" x14ac:dyDescent="0.25"/>
  <cols>
    <col min="1" max="1" width="25.5703125" customWidth="1"/>
    <col min="2" max="2" width="16" customWidth="1"/>
    <col min="3" max="3" width="14.7109375" customWidth="1"/>
    <col min="4" max="5" width="12.85546875" customWidth="1"/>
    <col min="6" max="6" width="12.28515625" customWidth="1"/>
    <col min="7" max="7" width="11.42578125" customWidth="1"/>
    <col min="8" max="8" width="9.85546875" customWidth="1"/>
  </cols>
  <sheetData>
    <row r="1" spans="1:8" ht="18.75" x14ac:dyDescent="0.25">
      <c r="A1" s="231" t="s">
        <v>298</v>
      </c>
      <c r="B1" s="231"/>
      <c r="C1" s="231"/>
      <c r="D1" s="231"/>
      <c r="E1" s="231"/>
      <c r="F1" s="231"/>
    </row>
    <row r="2" spans="1:8" ht="31.5" x14ac:dyDescent="0.25">
      <c r="A2" s="14" t="s">
        <v>299</v>
      </c>
      <c r="B2" s="237" t="s">
        <v>396</v>
      </c>
      <c r="C2" s="238"/>
      <c r="D2" s="238"/>
      <c r="E2" s="238"/>
      <c r="F2" s="238"/>
      <c r="G2" s="238"/>
      <c r="H2" s="239"/>
    </row>
    <row r="3" spans="1:8" ht="97.5" customHeight="1" x14ac:dyDescent="0.25">
      <c r="A3" s="5" t="s">
        <v>300</v>
      </c>
      <c r="B3" s="266" t="s">
        <v>397</v>
      </c>
      <c r="C3" s="267"/>
      <c r="D3" s="267"/>
      <c r="E3" s="267"/>
      <c r="F3" s="267"/>
      <c r="G3" s="267"/>
      <c r="H3" s="268"/>
    </row>
    <row r="4" spans="1:8" ht="36.75" customHeight="1" x14ac:dyDescent="0.25">
      <c r="A4" s="5" t="s">
        <v>302</v>
      </c>
      <c r="B4" s="242" t="s">
        <v>744</v>
      </c>
      <c r="C4" s="243"/>
      <c r="D4" s="243"/>
      <c r="E4" s="243"/>
      <c r="F4" s="243"/>
      <c r="G4" s="243"/>
      <c r="H4" s="244"/>
    </row>
    <row r="5" spans="1:8" ht="47.25" x14ac:dyDescent="0.25">
      <c r="A5" s="5" t="s">
        <v>8</v>
      </c>
      <c r="B5" s="242" t="s">
        <v>745</v>
      </c>
      <c r="C5" s="243"/>
      <c r="D5" s="243"/>
      <c r="E5" s="243"/>
      <c r="F5" s="243"/>
      <c r="G5" s="243"/>
      <c r="H5" s="244"/>
    </row>
    <row r="6" spans="1:8" ht="33" customHeight="1" x14ac:dyDescent="0.25">
      <c r="A6" s="185" t="s">
        <v>305</v>
      </c>
      <c r="B6" s="269" t="s">
        <v>405</v>
      </c>
      <c r="C6" s="270"/>
      <c r="D6" s="270"/>
      <c r="E6" s="270"/>
      <c r="F6" s="270"/>
      <c r="G6" s="270"/>
      <c r="H6" s="271"/>
    </row>
    <row r="7" spans="1:8" ht="33.75" customHeight="1" x14ac:dyDescent="0.25">
      <c r="A7" s="185"/>
      <c r="B7" s="269" t="s">
        <v>406</v>
      </c>
      <c r="C7" s="270"/>
      <c r="D7" s="270"/>
      <c r="E7" s="270"/>
      <c r="F7" s="270"/>
      <c r="G7" s="270"/>
      <c r="H7" s="271"/>
    </row>
    <row r="8" spans="1:8" ht="32.25" customHeight="1" x14ac:dyDescent="0.25">
      <c r="A8" s="185"/>
      <c r="B8" s="269" t="s">
        <v>407</v>
      </c>
      <c r="C8" s="270"/>
      <c r="D8" s="270"/>
      <c r="E8" s="270"/>
      <c r="F8" s="270"/>
      <c r="G8" s="270"/>
      <c r="H8" s="271"/>
    </row>
    <row r="9" spans="1:8" ht="38.25" customHeight="1" x14ac:dyDescent="0.25">
      <c r="A9" s="185"/>
      <c r="B9" s="269" t="s">
        <v>408</v>
      </c>
      <c r="C9" s="270"/>
      <c r="D9" s="270"/>
      <c r="E9" s="270"/>
      <c r="F9" s="270"/>
      <c r="G9" s="270"/>
      <c r="H9" s="271"/>
    </row>
    <row r="10" spans="1:8" ht="31.5" x14ac:dyDescent="0.25">
      <c r="A10" s="5" t="s">
        <v>306</v>
      </c>
      <c r="B10" s="213" t="s">
        <v>724</v>
      </c>
      <c r="C10" s="214"/>
      <c r="D10" s="214"/>
      <c r="E10" s="214"/>
      <c r="F10" s="214"/>
      <c r="G10" s="214"/>
      <c r="H10" s="215"/>
    </row>
    <row r="11" spans="1:8" ht="32.25" customHeight="1" x14ac:dyDescent="0.25">
      <c r="A11" s="185" t="s">
        <v>307</v>
      </c>
      <c r="B11" s="213" t="s">
        <v>13</v>
      </c>
      <c r="C11" s="214"/>
      <c r="D11" s="214"/>
      <c r="E11" s="214"/>
      <c r="F11" s="214"/>
      <c r="G11" s="214"/>
      <c r="H11" s="215"/>
    </row>
    <row r="12" spans="1:8" ht="39" customHeight="1" x14ac:dyDescent="0.25">
      <c r="A12" s="185"/>
      <c r="B12" s="22" t="s">
        <v>14</v>
      </c>
      <c r="C12" s="19" t="s">
        <v>310</v>
      </c>
      <c r="D12" s="19" t="s">
        <v>311</v>
      </c>
      <c r="E12" s="19" t="s">
        <v>312</v>
      </c>
      <c r="F12" s="19" t="s">
        <v>313</v>
      </c>
      <c r="G12" s="19" t="s">
        <v>44</v>
      </c>
      <c r="H12" s="19" t="s">
        <v>45</v>
      </c>
    </row>
    <row r="13" spans="1:8" ht="15.75" x14ac:dyDescent="0.2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x14ac:dyDescent="0.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x14ac:dyDescent="0.2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31.5" x14ac:dyDescent="0.2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x14ac:dyDescent="0.25">
      <c r="A17" s="185" t="s">
        <v>316</v>
      </c>
      <c r="B17" s="240" t="s">
        <v>399</v>
      </c>
      <c r="C17" s="241"/>
      <c r="D17" s="241"/>
      <c r="E17" s="241"/>
      <c r="F17" s="241"/>
      <c r="G17" s="241"/>
      <c r="H17" s="187"/>
    </row>
    <row r="18" spans="1:8" ht="22.5" customHeight="1" x14ac:dyDescent="0.25">
      <c r="A18" s="185"/>
      <c r="B18" s="240" t="s">
        <v>400</v>
      </c>
      <c r="C18" s="241"/>
      <c r="D18" s="241"/>
      <c r="E18" s="241"/>
      <c r="F18" s="241"/>
      <c r="G18" s="241"/>
      <c r="H18" s="187"/>
    </row>
    <row r="19" spans="1:8" ht="47.25" customHeight="1" x14ac:dyDescent="0.25">
      <c r="A19" s="185"/>
      <c r="B19" s="240" t="s">
        <v>401</v>
      </c>
      <c r="C19" s="241"/>
      <c r="D19" s="241"/>
      <c r="E19" s="241"/>
      <c r="F19" s="241"/>
      <c r="G19" s="241"/>
      <c r="H19" s="187"/>
    </row>
    <row r="20" spans="1:8" ht="19.5" customHeight="1" x14ac:dyDescent="0.25">
      <c r="A20" s="185"/>
      <c r="B20" s="240" t="s">
        <v>402</v>
      </c>
      <c r="C20" s="241"/>
      <c r="D20" s="241"/>
      <c r="E20" s="241"/>
      <c r="F20" s="241"/>
      <c r="G20" s="241"/>
      <c r="H20" s="187"/>
    </row>
    <row r="21" spans="1:8" ht="51.75" customHeight="1" x14ac:dyDescent="0.25">
      <c r="A21" s="185"/>
      <c r="B21" s="269" t="s">
        <v>403</v>
      </c>
      <c r="C21" s="270"/>
      <c r="D21" s="270"/>
      <c r="E21" s="270"/>
      <c r="F21" s="270"/>
      <c r="G21" s="270"/>
      <c r="H21" s="271"/>
    </row>
    <row r="22" spans="1:8" ht="66.95" customHeight="1" x14ac:dyDescent="0.25">
      <c r="A22" s="185"/>
      <c r="B22" s="272" t="s">
        <v>404</v>
      </c>
      <c r="C22" s="273"/>
      <c r="D22" s="273"/>
      <c r="E22" s="273"/>
      <c r="F22" s="273"/>
      <c r="G22" s="273"/>
      <c r="H22" s="274"/>
    </row>
  </sheetData>
  <mergeCells count="20">
    <mergeCell ref="B8:H8"/>
    <mergeCell ref="B9:H9"/>
    <mergeCell ref="B10:H1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80" zoomScaleNormal="80" workbookViewId="0">
      <selection activeCell="E11" sqref="E11:E12"/>
    </sheetView>
  </sheetViews>
  <sheetFormatPr defaultRowHeight="15" x14ac:dyDescent="0.25"/>
  <cols>
    <col min="1" max="1" width="32.5703125" customWidth="1"/>
    <col min="2" max="3" width="15.7109375" customWidth="1"/>
    <col min="4" max="4" width="13.28515625" customWidth="1"/>
    <col min="5" max="5" width="13.42578125" customWidth="1"/>
    <col min="6" max="6" width="10.85546875" customWidth="1"/>
    <col min="7" max="7" width="10.42578125" customWidth="1"/>
  </cols>
  <sheetData>
    <row r="1" spans="1:11" ht="44.25" customHeight="1" x14ac:dyDescent="0.25">
      <c r="A1" s="231" t="s">
        <v>298</v>
      </c>
      <c r="B1" s="231"/>
      <c r="C1" s="231"/>
      <c r="D1" s="231"/>
      <c r="E1" s="231"/>
      <c r="F1" s="24"/>
    </row>
    <row r="2" spans="1:11" ht="42" customHeight="1" x14ac:dyDescent="0.25">
      <c r="A2" s="5" t="s">
        <v>299</v>
      </c>
      <c r="B2" s="276" t="s">
        <v>67</v>
      </c>
      <c r="C2" s="277"/>
      <c r="D2" s="277"/>
      <c r="E2" s="277"/>
      <c r="F2" s="277"/>
      <c r="G2" s="278"/>
    </row>
    <row r="3" spans="1:11" ht="48.95" customHeight="1" x14ac:dyDescent="0.25">
      <c r="A3" s="5" t="s">
        <v>300</v>
      </c>
      <c r="B3" s="225" t="s">
        <v>409</v>
      </c>
      <c r="C3" s="226"/>
      <c r="D3" s="226"/>
      <c r="E3" s="226"/>
      <c r="F3" s="226"/>
      <c r="G3" s="227"/>
    </row>
    <row r="4" spans="1:11" ht="39.6" customHeight="1" x14ac:dyDescent="0.25">
      <c r="A4" s="5" t="s">
        <v>302</v>
      </c>
      <c r="B4" s="225" t="s">
        <v>744</v>
      </c>
      <c r="C4" s="226"/>
      <c r="D4" s="226"/>
      <c r="E4" s="226"/>
      <c r="F4" s="226"/>
      <c r="G4" s="227"/>
    </row>
    <row r="5" spans="1:11" ht="39.950000000000003" customHeight="1" x14ac:dyDescent="0.25">
      <c r="A5" s="5" t="s">
        <v>8</v>
      </c>
      <c r="B5" s="225" t="s">
        <v>337</v>
      </c>
      <c r="C5" s="226"/>
      <c r="D5" s="226"/>
      <c r="E5" s="226"/>
      <c r="F5" s="226"/>
      <c r="G5" s="227"/>
    </row>
    <row r="6" spans="1:11" ht="53.1" customHeight="1" x14ac:dyDescent="0.25">
      <c r="A6" s="5" t="s">
        <v>305</v>
      </c>
      <c r="B6" s="225" t="s">
        <v>410</v>
      </c>
      <c r="C6" s="226"/>
      <c r="D6" s="226"/>
      <c r="E6" s="226"/>
      <c r="F6" s="226"/>
      <c r="G6" s="227"/>
    </row>
    <row r="7" spans="1:11" ht="33.6" customHeight="1" x14ac:dyDescent="0.25">
      <c r="A7" s="5" t="s">
        <v>306</v>
      </c>
      <c r="B7" s="213" t="s">
        <v>723</v>
      </c>
      <c r="C7" s="214"/>
      <c r="D7" s="214"/>
      <c r="E7" s="214"/>
      <c r="F7" s="214"/>
      <c r="G7" s="215"/>
    </row>
    <row r="8" spans="1:11" ht="38.25" customHeight="1" x14ac:dyDescent="0.25">
      <c r="A8" s="185" t="s">
        <v>307</v>
      </c>
      <c r="B8" s="213" t="s">
        <v>13</v>
      </c>
      <c r="C8" s="214"/>
      <c r="D8" s="214"/>
      <c r="E8" s="214"/>
      <c r="F8" s="214"/>
      <c r="G8" s="215"/>
    </row>
    <row r="9" spans="1:11" ht="30.75" customHeight="1" x14ac:dyDescent="0.25">
      <c r="A9" s="185"/>
      <c r="B9" s="22" t="s">
        <v>14</v>
      </c>
      <c r="C9" s="19" t="s">
        <v>311</v>
      </c>
      <c r="D9" s="19" t="s">
        <v>312</v>
      </c>
      <c r="E9" s="19" t="s">
        <v>313</v>
      </c>
      <c r="F9" s="19" t="s">
        <v>44</v>
      </c>
      <c r="G9" s="19" t="s">
        <v>45</v>
      </c>
      <c r="K9" s="101"/>
    </row>
    <row r="10" spans="1:11" ht="38.25" customHeight="1" x14ac:dyDescent="0.25">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x14ac:dyDescent="0.25">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x14ac:dyDescent="0.25">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x14ac:dyDescent="0.25">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x14ac:dyDescent="0.25">
      <c r="A14" s="85" t="s">
        <v>316</v>
      </c>
      <c r="B14" s="275" t="s">
        <v>411</v>
      </c>
      <c r="C14" s="275"/>
      <c r="D14" s="275"/>
      <c r="E14" s="275"/>
      <c r="F14" s="275"/>
      <c r="G14" s="275"/>
    </row>
  </sheetData>
  <mergeCells count="10">
    <mergeCell ref="B8:G8"/>
    <mergeCell ref="B14:G14"/>
    <mergeCell ref="A1:E1"/>
    <mergeCell ref="A8:A9"/>
    <mergeCell ref="B2:G2"/>
    <mergeCell ref="B3:G3"/>
    <mergeCell ref="B4:G4"/>
    <mergeCell ref="B5:G5"/>
    <mergeCell ref="B6:G6"/>
    <mergeCell ref="B7:G7"/>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5"/>
  <sheetViews>
    <sheetView view="pageBreakPreview" zoomScale="82" zoomScaleNormal="80" zoomScaleSheetLayoutView="82" workbookViewId="0">
      <selection activeCell="C13" sqref="C13"/>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8" width="11.85546875" customWidth="1"/>
    <col min="9" max="9" width="13.28515625" customWidth="1"/>
    <col min="10" max="10" width="13" customWidth="1"/>
    <col min="11" max="11" width="11.7109375" customWidth="1"/>
    <col min="12" max="12" width="12.140625" customWidth="1"/>
    <col min="13" max="13" width="11.42578125" customWidth="1"/>
    <col min="14" max="14" width="13.140625" customWidth="1"/>
    <col min="15" max="15" width="13.28515625" customWidth="1"/>
    <col min="16" max="16" width="17.42578125" customWidth="1"/>
    <col min="17" max="17" width="15.42578125" customWidth="1"/>
  </cols>
  <sheetData>
    <row r="1" spans="1:17" ht="32.25" customHeight="1" x14ac:dyDescent="0.25">
      <c r="F1" s="26"/>
      <c r="G1" s="26"/>
      <c r="H1" s="26"/>
      <c r="I1" s="26"/>
      <c r="J1" s="26"/>
      <c r="K1" s="26"/>
      <c r="L1" s="26"/>
      <c r="M1" s="289" t="s">
        <v>412</v>
      </c>
      <c r="N1" s="289"/>
      <c r="O1" s="289"/>
      <c r="P1" s="26"/>
    </row>
    <row r="2" spans="1:17" ht="18.75" x14ac:dyDescent="0.25">
      <c r="A2" s="282" t="s">
        <v>316</v>
      </c>
      <c r="B2" s="282"/>
      <c r="C2" s="282"/>
      <c r="D2" s="282"/>
      <c r="E2" s="282"/>
      <c r="F2" s="282"/>
      <c r="G2" s="282"/>
      <c r="H2" s="282"/>
      <c r="I2" s="282"/>
      <c r="J2" s="282"/>
      <c r="K2" s="282"/>
      <c r="L2" s="282"/>
      <c r="M2" s="282"/>
    </row>
    <row r="3" spans="1:17" ht="18.75" x14ac:dyDescent="0.25">
      <c r="A3" s="283" t="s">
        <v>414</v>
      </c>
      <c r="B3" s="283"/>
      <c r="C3" s="283"/>
      <c r="D3" s="283"/>
      <c r="E3" s="283"/>
      <c r="F3" s="283"/>
      <c r="G3" s="283"/>
      <c r="H3" s="283"/>
      <c r="I3" s="283"/>
      <c r="J3" s="283"/>
      <c r="K3" s="283"/>
      <c r="L3" s="283"/>
      <c r="M3" s="283"/>
    </row>
    <row r="4" spans="1:17" ht="22.5" x14ac:dyDescent="0.25">
      <c r="A4" s="284" t="s">
        <v>413</v>
      </c>
      <c r="B4" s="284"/>
      <c r="C4" s="284"/>
      <c r="D4" s="284"/>
      <c r="E4" s="284"/>
      <c r="F4" s="284"/>
      <c r="G4" s="284"/>
      <c r="H4" s="284"/>
      <c r="I4" s="284"/>
      <c r="J4" s="284"/>
      <c r="K4" s="284"/>
      <c r="L4" s="284"/>
      <c r="M4" s="284"/>
    </row>
    <row r="5" spans="1:17" ht="64.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7" ht="81"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c r="Q6" s="48">
        <f>C8+C10+C13+C14+C15+C16+C17</f>
        <v>497478.18300000002</v>
      </c>
    </row>
    <row r="7" spans="1:17" ht="9.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x14ac:dyDescent="0.25">
      <c r="A8" s="279">
        <v>1</v>
      </c>
      <c r="B8" s="235" t="s">
        <v>442</v>
      </c>
      <c r="C8" s="286">
        <f>'Приложение №12'!D6+'Приложение №12'!D17+'Приложение №12'!D28</f>
        <v>215539.07</v>
      </c>
      <c r="D8" s="286">
        <f>'Приложение №13 (ПП1)'!F15+'Приложение №13 (ПП1)'!F16</f>
        <v>0</v>
      </c>
      <c r="E8" s="32" t="s">
        <v>431</v>
      </c>
      <c r="F8" s="27" t="s">
        <v>424</v>
      </c>
      <c r="G8" s="23">
        <v>25</v>
      </c>
      <c r="H8" s="23">
        <v>30</v>
      </c>
      <c r="I8" s="23">
        <v>35</v>
      </c>
      <c r="J8" s="23">
        <v>40</v>
      </c>
      <c r="K8" s="23">
        <v>45</v>
      </c>
      <c r="L8" s="23">
        <v>50</v>
      </c>
      <c r="M8" s="23">
        <v>20</v>
      </c>
      <c r="N8" s="61">
        <v>15</v>
      </c>
      <c r="O8" s="61">
        <v>10</v>
      </c>
      <c r="P8" s="48"/>
    </row>
    <row r="9" spans="1:17" ht="69" customHeight="1" x14ac:dyDescent="0.25">
      <c r="A9" s="280"/>
      <c r="B9" s="235"/>
      <c r="C9" s="286"/>
      <c r="D9" s="286"/>
      <c r="E9" s="32" t="s">
        <v>432</v>
      </c>
      <c r="F9" s="27" t="s">
        <v>425</v>
      </c>
      <c r="G9" s="23">
        <v>75</v>
      </c>
      <c r="H9" s="23">
        <v>80</v>
      </c>
      <c r="I9" s="23">
        <v>83</v>
      </c>
      <c r="J9" s="23">
        <v>84</v>
      </c>
      <c r="K9" s="23">
        <v>85</v>
      </c>
      <c r="L9" s="23">
        <v>86</v>
      </c>
      <c r="M9" s="23">
        <v>87</v>
      </c>
      <c r="N9" s="61">
        <v>87</v>
      </c>
      <c r="O9" s="61">
        <v>87</v>
      </c>
    </row>
    <row r="10" spans="1:17" ht="47.25" x14ac:dyDescent="0.25">
      <c r="A10" s="281">
        <v>2</v>
      </c>
      <c r="B10" s="235" t="s">
        <v>746</v>
      </c>
      <c r="C10" s="286">
        <f>'Приложение №12'!D37+'Приложение №12'!D46+'Приложение №12'!D68+'Приложение №12'!D83+'Приложение №12'!D94+'Приложение №12'!D105+'Приложение №12'!D128+'Приложение №12'!D140</f>
        <v>225369.14999999997</v>
      </c>
      <c r="D10" s="286">
        <f>'Приложение №12'!D138</f>
        <v>3041</v>
      </c>
      <c r="E10" s="29" t="s">
        <v>433</v>
      </c>
      <c r="F10" s="27" t="s">
        <v>425</v>
      </c>
      <c r="G10" s="23">
        <v>100</v>
      </c>
      <c r="H10" s="23">
        <v>100</v>
      </c>
      <c r="I10" s="23">
        <v>100</v>
      </c>
      <c r="J10" s="23">
        <v>100</v>
      </c>
      <c r="K10" s="23">
        <v>100</v>
      </c>
      <c r="L10" s="23">
        <v>100</v>
      </c>
      <c r="M10" s="23">
        <v>100</v>
      </c>
      <c r="N10" s="61">
        <v>100</v>
      </c>
      <c r="O10" s="61">
        <v>100</v>
      </c>
    </row>
    <row r="11" spans="1:17" ht="93.95" customHeight="1" x14ac:dyDescent="0.25">
      <c r="A11" s="281"/>
      <c r="B11" s="235"/>
      <c r="C11" s="286"/>
      <c r="D11" s="286"/>
      <c r="E11" s="29" t="s">
        <v>434</v>
      </c>
      <c r="F11" s="27" t="s">
        <v>425</v>
      </c>
      <c r="G11" s="23">
        <v>100</v>
      </c>
      <c r="H11" s="23">
        <v>100</v>
      </c>
      <c r="I11" s="23">
        <v>100</v>
      </c>
      <c r="J11" s="23">
        <v>100</v>
      </c>
      <c r="K11" s="23">
        <v>100</v>
      </c>
      <c r="L11" s="23">
        <v>100</v>
      </c>
      <c r="M11" s="23">
        <v>100</v>
      </c>
      <c r="N11" s="61">
        <v>100</v>
      </c>
      <c r="O11" s="61">
        <v>100</v>
      </c>
      <c r="P11" s="48"/>
    </row>
    <row r="12" spans="1:17" ht="297" customHeight="1" x14ac:dyDescent="0.25">
      <c r="A12" s="281"/>
      <c r="B12" s="235"/>
      <c r="C12" s="286"/>
      <c r="D12" s="286"/>
      <c r="E12" s="29" t="s">
        <v>435</v>
      </c>
      <c r="F12" s="27" t="s">
        <v>430</v>
      </c>
      <c r="G12" s="30">
        <v>134973</v>
      </c>
      <c r="H12" s="30">
        <v>134973</v>
      </c>
      <c r="I12" s="30">
        <v>134973</v>
      </c>
      <c r="J12" s="30">
        <v>134973</v>
      </c>
      <c r="K12" s="30">
        <v>134973</v>
      </c>
      <c r="L12" s="30">
        <v>134973</v>
      </c>
      <c r="M12" s="30">
        <v>134973</v>
      </c>
      <c r="N12" s="30">
        <v>134973</v>
      </c>
      <c r="O12" s="30">
        <v>134973</v>
      </c>
    </row>
    <row r="13" spans="1:17" ht="141.75" x14ac:dyDescent="0.25">
      <c r="A13" s="16">
        <v>3</v>
      </c>
      <c r="B13" s="28" t="s">
        <v>747</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1">
        <v>75</v>
      </c>
      <c r="O13" s="61">
        <v>75</v>
      </c>
    </row>
    <row r="14" spans="1:17" ht="132" customHeight="1" x14ac:dyDescent="0.25">
      <c r="A14" s="16">
        <v>4</v>
      </c>
      <c r="B14" s="28" t="s">
        <v>440</v>
      </c>
      <c r="C14" s="18">
        <f>'Приложение №12'!D116</f>
        <v>11096.532999999999</v>
      </c>
      <c r="D14" s="18">
        <f>'Приложение №12'!D126</f>
        <v>5955.5</v>
      </c>
      <c r="E14" s="29" t="s">
        <v>438</v>
      </c>
      <c r="F14" s="27" t="s">
        <v>437</v>
      </c>
      <c r="G14" s="23">
        <v>150</v>
      </c>
      <c r="H14" s="23">
        <v>150</v>
      </c>
      <c r="I14" s="23">
        <v>150</v>
      </c>
      <c r="J14" s="23">
        <v>150</v>
      </c>
      <c r="K14" s="23">
        <v>150</v>
      </c>
      <c r="L14" s="23">
        <v>150</v>
      </c>
      <c r="M14" s="23">
        <v>70</v>
      </c>
      <c r="N14" s="61">
        <v>50</v>
      </c>
      <c r="O14" s="61">
        <v>30</v>
      </c>
    </row>
    <row r="15" spans="1:17" ht="79.5" customHeight="1" x14ac:dyDescent="0.25">
      <c r="A15" s="16">
        <v>5</v>
      </c>
      <c r="B15" s="28" t="s">
        <v>441</v>
      </c>
      <c r="C15" s="18">
        <f>'Приложение №12'!D57</f>
        <v>33468.33</v>
      </c>
      <c r="D15" s="18">
        <f>'Приложение №12'!D67</f>
        <v>0</v>
      </c>
      <c r="E15" s="29" t="s">
        <v>439</v>
      </c>
      <c r="F15" s="27" t="s">
        <v>425</v>
      </c>
      <c r="G15" s="23" t="s">
        <v>427</v>
      </c>
      <c r="H15" s="23">
        <v>100</v>
      </c>
      <c r="I15" s="23">
        <v>100</v>
      </c>
      <c r="J15" s="23">
        <v>100</v>
      </c>
      <c r="K15" s="23">
        <v>100</v>
      </c>
      <c r="L15" s="23">
        <v>100</v>
      </c>
      <c r="M15" s="23">
        <v>100</v>
      </c>
      <c r="N15" s="61">
        <v>100</v>
      </c>
      <c r="O15" s="61">
        <v>100</v>
      </c>
    </row>
    <row r="16" spans="1:17" ht="126" x14ac:dyDescent="0.25">
      <c r="A16" s="16">
        <v>6</v>
      </c>
      <c r="B16" s="28" t="s">
        <v>444</v>
      </c>
      <c r="C16" s="56">
        <f>'Приложение №12'!D151</f>
        <v>3711.3999999999996</v>
      </c>
      <c r="D16" s="18">
        <f>'Приложение №12'!D159</f>
        <v>12643.6</v>
      </c>
      <c r="E16" s="29" t="s">
        <v>443</v>
      </c>
      <c r="F16" s="27" t="s">
        <v>425</v>
      </c>
      <c r="G16" s="23" t="s">
        <v>749</v>
      </c>
      <c r="H16" s="23">
        <v>100</v>
      </c>
      <c r="I16" s="23">
        <v>100</v>
      </c>
      <c r="J16" s="23">
        <v>100</v>
      </c>
      <c r="K16" s="23">
        <v>100</v>
      </c>
      <c r="L16" s="23">
        <v>100</v>
      </c>
      <c r="M16" s="23">
        <v>100</v>
      </c>
      <c r="N16" s="61">
        <v>100</v>
      </c>
      <c r="O16" s="61">
        <v>100</v>
      </c>
    </row>
    <row r="17" spans="1:15" ht="97.5" customHeight="1" x14ac:dyDescent="0.25">
      <c r="A17" s="279">
        <v>7</v>
      </c>
      <c r="B17" s="290" t="s">
        <v>445</v>
      </c>
      <c r="C17" s="287">
        <f>'Приложение №12'!D166</f>
        <v>5913.4</v>
      </c>
      <c r="D17" s="287">
        <f>'Приложение №12'!D170</f>
        <v>12808.1</v>
      </c>
      <c r="E17" s="29" t="s">
        <v>446</v>
      </c>
      <c r="F17" s="27" t="s">
        <v>428</v>
      </c>
      <c r="G17" s="62" t="s">
        <v>429</v>
      </c>
      <c r="H17" s="27" t="s">
        <v>429</v>
      </c>
      <c r="I17" s="27" t="s">
        <v>429</v>
      </c>
      <c r="J17" s="27" t="s">
        <v>429</v>
      </c>
      <c r="K17" s="62" t="s">
        <v>429</v>
      </c>
      <c r="L17" s="62" t="s">
        <v>429</v>
      </c>
      <c r="M17" s="62" t="s">
        <v>429</v>
      </c>
      <c r="N17" s="62" t="s">
        <v>429</v>
      </c>
      <c r="O17" s="62" t="s">
        <v>429</v>
      </c>
    </row>
    <row r="18" spans="1:15" ht="117.75" customHeight="1" x14ac:dyDescent="0.25">
      <c r="A18" s="285"/>
      <c r="B18" s="291"/>
      <c r="C18" s="288"/>
      <c r="D18" s="288"/>
      <c r="E18" s="29" t="s">
        <v>447</v>
      </c>
      <c r="F18" s="27" t="s">
        <v>428</v>
      </c>
      <c r="G18" s="62" t="s">
        <v>429</v>
      </c>
      <c r="H18" s="27" t="s">
        <v>429</v>
      </c>
      <c r="I18" s="27" t="s">
        <v>429</v>
      </c>
      <c r="J18" s="27" t="s">
        <v>429</v>
      </c>
      <c r="K18" s="62" t="s">
        <v>429</v>
      </c>
      <c r="L18" s="62" t="s">
        <v>429</v>
      </c>
      <c r="M18" s="62" t="s">
        <v>429</v>
      </c>
      <c r="N18" s="62" t="s">
        <v>429</v>
      </c>
      <c r="O18" s="62" t="s">
        <v>429</v>
      </c>
    </row>
    <row r="19" spans="1:15" ht="83.25" customHeight="1" x14ac:dyDescent="0.25">
      <c r="A19" s="285"/>
      <c r="B19" s="291"/>
      <c r="C19" s="288"/>
      <c r="D19" s="288"/>
      <c r="E19" s="29" t="s">
        <v>448</v>
      </c>
      <c r="F19" s="27" t="s">
        <v>425</v>
      </c>
      <c r="G19" s="62" t="s">
        <v>429</v>
      </c>
      <c r="H19" s="27" t="s">
        <v>429</v>
      </c>
      <c r="I19" s="27" t="s">
        <v>429</v>
      </c>
      <c r="J19" s="27" t="s">
        <v>429</v>
      </c>
      <c r="K19" s="94" t="s">
        <v>750</v>
      </c>
      <c r="L19" s="62" t="s">
        <v>429</v>
      </c>
      <c r="M19" s="96" t="s">
        <v>429</v>
      </c>
      <c r="N19" s="96" t="s">
        <v>429</v>
      </c>
      <c r="O19" s="62" t="s">
        <v>429</v>
      </c>
    </row>
    <row r="20" spans="1:15" ht="94.5" x14ac:dyDescent="0.25">
      <c r="A20" s="285"/>
      <c r="B20" s="291"/>
      <c r="C20" s="288"/>
      <c r="D20" s="288"/>
      <c r="E20" s="97" t="s">
        <v>748</v>
      </c>
      <c r="F20" s="96" t="s">
        <v>425</v>
      </c>
      <c r="G20" s="96" t="s">
        <v>429</v>
      </c>
      <c r="H20" s="96" t="s">
        <v>429</v>
      </c>
      <c r="I20" s="96" t="s">
        <v>429</v>
      </c>
      <c r="J20" s="96" t="s">
        <v>429</v>
      </c>
      <c r="K20" s="94" t="s">
        <v>750</v>
      </c>
      <c r="L20" s="96" t="s">
        <v>429</v>
      </c>
      <c r="M20" s="96" t="s">
        <v>429</v>
      </c>
      <c r="N20" s="96" t="s">
        <v>429</v>
      </c>
      <c r="O20" s="96" t="s">
        <v>429</v>
      </c>
    </row>
    <row r="21" spans="1:15" ht="94.5" x14ac:dyDescent="0.25">
      <c r="A21" s="280"/>
      <c r="B21" s="292"/>
      <c r="C21" s="293"/>
      <c r="D21" s="103" t="s">
        <v>761</v>
      </c>
      <c r="E21" s="98" t="s">
        <v>751</v>
      </c>
      <c r="F21" s="96" t="s">
        <v>425</v>
      </c>
      <c r="G21" s="96" t="s">
        <v>429</v>
      </c>
      <c r="H21" s="96" t="s">
        <v>429</v>
      </c>
      <c r="I21" s="96" t="s">
        <v>429</v>
      </c>
      <c r="J21" s="96" t="s">
        <v>429</v>
      </c>
      <c r="K21" s="94" t="s">
        <v>750</v>
      </c>
      <c r="L21" s="96" t="s">
        <v>429</v>
      </c>
      <c r="M21" s="96" t="s">
        <v>429</v>
      </c>
      <c r="N21" s="96" t="s">
        <v>429</v>
      </c>
      <c r="O21" s="96" t="s">
        <v>429</v>
      </c>
    </row>
    <row r="24" spans="1:15" x14ac:dyDescent="0.25">
      <c r="C24" s="48">
        <f>C17+D17+D16+C16+C15+D15+C14+D14+C13+D13+C8+D8+C10+D10</f>
        <v>531926.38299999991</v>
      </c>
    </row>
    <row r="45" spans="5:6" x14ac:dyDescent="0.25">
      <c r="E45" s="48"/>
      <c r="F45" s="48"/>
    </row>
  </sheetData>
  <mergeCells count="23">
    <mergeCell ref="M1:O1"/>
    <mergeCell ref="B17:B21"/>
    <mergeCell ref="C17:C21"/>
    <mergeCell ref="D8:D9"/>
    <mergeCell ref="C8:C9"/>
    <mergeCell ref="B8:B9"/>
    <mergeCell ref="B5:B6"/>
    <mergeCell ref="C5:D5"/>
    <mergeCell ref="E5:E6"/>
    <mergeCell ref="A17:A21"/>
    <mergeCell ref="D10:D12"/>
    <mergeCell ref="C10:C12"/>
    <mergeCell ref="B10:B12"/>
    <mergeCell ref="A10:A12"/>
    <mergeCell ref="D17:D20"/>
    <mergeCell ref="A8:A9"/>
    <mergeCell ref="G5:G6"/>
    <mergeCell ref="A2:M2"/>
    <mergeCell ref="A3:M3"/>
    <mergeCell ref="A4:M4"/>
    <mergeCell ref="A5:A6"/>
    <mergeCell ref="F5:F6"/>
    <mergeCell ref="H5:O5"/>
  </mergeCells>
  <printOptions horizontalCentered="1"/>
  <pageMargins left="0.11811023622047245" right="0.11811023622047245" top="0.74803149606299213" bottom="0.35433070866141736" header="0.31496062992125984" footer="0.31496062992125984"/>
  <pageSetup paperSize="9" scale="70" fitToHeight="0" orientation="landscape" horizontalDpi="4294967295" verticalDpi="4294967295" r:id="rId1"/>
  <rowBreaks count="1" manualBreakCount="1">
    <brk id="11" max="1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B1"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42578125" customWidth="1"/>
    <col min="11" max="11" width="8" customWidth="1"/>
    <col min="12" max="12" width="7.28515625" customWidth="1"/>
    <col min="13" max="13" width="8.28515625" customWidth="1"/>
    <col min="14" max="14" width="7.42578125" customWidth="1"/>
    <col min="15" max="15" width="6.5703125" customWidth="1"/>
  </cols>
  <sheetData>
    <row r="1" spans="1:16" ht="45" customHeight="1" x14ac:dyDescent="0.25">
      <c r="F1" s="26"/>
      <c r="G1" s="26"/>
      <c r="H1" s="26"/>
      <c r="I1" s="26"/>
      <c r="J1" s="289" t="s">
        <v>449</v>
      </c>
      <c r="K1" s="289"/>
      <c r="L1" s="289"/>
      <c r="M1" s="289"/>
      <c r="N1" s="26"/>
      <c r="O1" s="26"/>
      <c r="P1" s="26"/>
    </row>
    <row r="2" spans="1:16" ht="37.5" customHeight="1" x14ac:dyDescent="0.25">
      <c r="A2" s="282" t="s">
        <v>316</v>
      </c>
      <c r="B2" s="282"/>
      <c r="C2" s="282"/>
      <c r="D2" s="282"/>
      <c r="E2" s="282"/>
      <c r="F2" s="282"/>
      <c r="G2" s="282"/>
      <c r="H2" s="282"/>
      <c r="I2" s="282"/>
      <c r="J2" s="282"/>
      <c r="K2" s="282"/>
      <c r="L2" s="282"/>
      <c r="M2" s="282"/>
    </row>
    <row r="3" spans="1:16" ht="33" customHeight="1" x14ac:dyDescent="0.25">
      <c r="A3" s="283" t="s">
        <v>450</v>
      </c>
      <c r="B3" s="283"/>
      <c r="C3" s="283"/>
      <c r="D3" s="283"/>
      <c r="E3" s="283"/>
      <c r="F3" s="283"/>
      <c r="G3" s="283"/>
      <c r="H3" s="283"/>
      <c r="I3" s="283"/>
      <c r="J3" s="283"/>
      <c r="K3" s="283"/>
      <c r="L3" s="283"/>
      <c r="M3" s="283"/>
    </row>
    <row r="4" spans="1:16" ht="22.5" x14ac:dyDescent="0.25">
      <c r="A4" s="284" t="s">
        <v>413</v>
      </c>
      <c r="B4" s="284"/>
      <c r="C4" s="284"/>
      <c r="D4" s="284"/>
      <c r="E4" s="284"/>
      <c r="F4" s="284"/>
      <c r="G4" s="284"/>
      <c r="H4" s="284"/>
      <c r="I4" s="284"/>
      <c r="J4" s="284"/>
      <c r="K4" s="284"/>
      <c r="L4" s="284"/>
      <c r="M4" s="284"/>
    </row>
    <row r="5" spans="1:16" ht="73.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6" ht="78.7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8.7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x14ac:dyDescent="0.25">
      <c r="A8" s="16">
        <v>1</v>
      </c>
      <c r="B8" s="28" t="s">
        <v>451</v>
      </c>
      <c r="C8" s="56">
        <f>'Приложение №14 (ПП2)'!F14</f>
        <v>36427.411</v>
      </c>
      <c r="D8" s="18">
        <f>'Приложение №14 (ПП2)'!F15+'Приложение №14 (ПП2)'!F16</f>
        <v>0</v>
      </c>
      <c r="E8" s="6" t="s">
        <v>452</v>
      </c>
      <c r="F8" s="27" t="s">
        <v>453</v>
      </c>
      <c r="G8" s="23">
        <v>39.5</v>
      </c>
      <c r="H8" s="23">
        <v>39.5</v>
      </c>
      <c r="I8" s="23">
        <v>39.5</v>
      </c>
      <c r="J8" s="23">
        <v>39.5</v>
      </c>
      <c r="K8" s="23">
        <v>39.5</v>
      </c>
      <c r="L8" s="23">
        <v>39.5</v>
      </c>
      <c r="M8" s="23">
        <v>39.5</v>
      </c>
      <c r="N8" s="61">
        <v>39.5</v>
      </c>
      <c r="O8" s="61">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
  <sheetViews>
    <sheetView topLeftCell="A2" zoomScale="90" zoomScaleNormal="90" workbookViewId="0">
      <selection activeCell="C8" sqref="C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0" width="7.5703125" customWidth="1"/>
    <col min="11" max="11" width="8" customWidth="1"/>
    <col min="12" max="12" width="8.140625" customWidth="1"/>
    <col min="13" max="13" width="8.28515625" customWidth="1"/>
    <col min="14" max="14" width="7.5703125" customWidth="1"/>
    <col min="15" max="15" width="7.7109375" customWidth="1"/>
  </cols>
  <sheetData>
    <row r="1" spans="1:16" ht="45" customHeight="1" x14ac:dyDescent="0.25">
      <c r="F1" s="26"/>
      <c r="G1" s="26"/>
      <c r="H1" s="26"/>
      <c r="I1" s="26"/>
      <c r="J1" s="289" t="s">
        <v>454</v>
      </c>
      <c r="K1" s="289"/>
      <c r="L1" s="289"/>
      <c r="M1" s="289"/>
      <c r="N1" s="26"/>
      <c r="O1" s="26"/>
      <c r="P1" s="26"/>
    </row>
    <row r="2" spans="1:16" ht="18.75" x14ac:dyDescent="0.25">
      <c r="A2" s="282" t="s">
        <v>316</v>
      </c>
      <c r="B2" s="282"/>
      <c r="C2" s="282"/>
      <c r="D2" s="282"/>
      <c r="E2" s="282"/>
      <c r="F2" s="282"/>
      <c r="G2" s="282"/>
      <c r="H2" s="282"/>
      <c r="I2" s="282"/>
      <c r="J2" s="282"/>
      <c r="K2" s="282"/>
      <c r="L2" s="282"/>
      <c r="M2" s="282"/>
    </row>
    <row r="3" spans="1:16" ht="48" customHeight="1" x14ac:dyDescent="0.25">
      <c r="A3" s="294" t="s">
        <v>455</v>
      </c>
      <c r="B3" s="294"/>
      <c r="C3" s="294"/>
      <c r="D3" s="294"/>
      <c r="E3" s="294"/>
      <c r="F3" s="294"/>
      <c r="G3" s="294"/>
      <c r="H3" s="294"/>
      <c r="I3" s="294"/>
      <c r="J3" s="294"/>
      <c r="K3" s="294"/>
      <c r="L3" s="294"/>
      <c r="M3" s="294"/>
    </row>
    <row r="4" spans="1:16" ht="21" customHeight="1" x14ac:dyDescent="0.25">
      <c r="A4" s="284" t="s">
        <v>413</v>
      </c>
      <c r="B4" s="284"/>
      <c r="C4" s="284"/>
      <c r="D4" s="284"/>
      <c r="E4" s="284"/>
      <c r="F4" s="284"/>
      <c r="G4" s="284"/>
      <c r="H4" s="284"/>
      <c r="I4" s="284"/>
      <c r="J4" s="284"/>
      <c r="K4" s="284"/>
      <c r="L4" s="284"/>
      <c r="M4" s="284"/>
    </row>
    <row r="5" spans="1:16"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6" ht="68.2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126" x14ac:dyDescent="0.25">
      <c r="A8" s="16">
        <v>1</v>
      </c>
      <c r="B8" s="28" t="s">
        <v>456</v>
      </c>
      <c r="C8" s="56">
        <f>'Приложение №15 (ПП3)'!F10</f>
        <v>24826.13</v>
      </c>
      <c r="D8" s="56">
        <f>'Приложение №15 (ПП3)'!F11</f>
        <v>109906.1</v>
      </c>
      <c r="E8" s="32" t="s">
        <v>457</v>
      </c>
      <c r="F8" s="27" t="s">
        <v>425</v>
      </c>
      <c r="G8" s="23">
        <v>7</v>
      </c>
      <c r="H8" s="23">
        <v>57</v>
      </c>
      <c r="I8" s="23">
        <v>60</v>
      </c>
      <c r="J8" s="23">
        <v>61</v>
      </c>
      <c r="K8" s="23">
        <v>62</v>
      </c>
      <c r="L8" s="23">
        <v>63</v>
      </c>
      <c r="M8" s="23">
        <v>63</v>
      </c>
      <c r="N8" s="61">
        <v>63</v>
      </c>
      <c r="O8" s="61">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topLeftCell="A3" zoomScaleNormal="100" workbookViewId="0">
      <selection activeCell="E10" sqref="E10"/>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9" width="8.140625" customWidth="1"/>
    <col min="10" max="11" width="8" customWidth="1"/>
    <col min="12" max="12" width="7.85546875" customWidth="1"/>
    <col min="13" max="13" width="8.28515625" customWidth="1"/>
    <col min="14" max="15" width="8.140625" customWidth="1"/>
  </cols>
  <sheetData>
    <row r="1" spans="1:16" ht="45" customHeight="1" x14ac:dyDescent="0.25">
      <c r="F1" s="26"/>
      <c r="G1" s="26"/>
      <c r="H1" s="26"/>
      <c r="I1" s="26"/>
      <c r="J1" s="289" t="s">
        <v>458</v>
      </c>
      <c r="K1" s="289"/>
      <c r="L1" s="289"/>
      <c r="M1" s="289"/>
      <c r="N1" s="26"/>
      <c r="O1" s="26"/>
      <c r="P1" s="26"/>
    </row>
    <row r="2" spans="1:16" ht="18.75" x14ac:dyDescent="0.25">
      <c r="A2" s="282" t="s">
        <v>316</v>
      </c>
      <c r="B2" s="282"/>
      <c r="C2" s="282"/>
      <c r="D2" s="282"/>
      <c r="E2" s="282"/>
      <c r="F2" s="282"/>
      <c r="G2" s="282"/>
      <c r="H2" s="282"/>
      <c r="I2" s="282"/>
      <c r="J2" s="282"/>
      <c r="K2" s="282"/>
      <c r="L2" s="282"/>
      <c r="M2" s="282"/>
    </row>
    <row r="3" spans="1:16" ht="48" customHeight="1" x14ac:dyDescent="0.25">
      <c r="A3" s="294" t="s">
        <v>459</v>
      </c>
      <c r="B3" s="294"/>
      <c r="C3" s="294"/>
      <c r="D3" s="294"/>
      <c r="E3" s="294"/>
      <c r="F3" s="294"/>
      <c r="G3" s="294"/>
      <c r="H3" s="294"/>
      <c r="I3" s="294"/>
      <c r="J3" s="294"/>
      <c r="K3" s="294"/>
      <c r="L3" s="294"/>
      <c r="M3" s="294"/>
    </row>
    <row r="4" spans="1:16" ht="21" customHeight="1" x14ac:dyDescent="0.25">
      <c r="A4" s="284" t="s">
        <v>413</v>
      </c>
      <c r="B4" s="284"/>
      <c r="C4" s="284"/>
      <c r="D4" s="284"/>
      <c r="E4" s="284"/>
      <c r="F4" s="284"/>
      <c r="G4" s="284"/>
      <c r="H4" s="284"/>
      <c r="I4" s="284"/>
      <c r="J4" s="284"/>
      <c r="K4" s="284"/>
      <c r="L4" s="284"/>
      <c r="M4" s="284"/>
    </row>
    <row r="5" spans="1:16"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6" ht="68.2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6"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6" ht="78.75" x14ac:dyDescent="0.25">
      <c r="A8" s="16">
        <v>1</v>
      </c>
      <c r="B8" s="28" t="s">
        <v>460</v>
      </c>
      <c r="C8" s="56">
        <f>'Приложение №16 (ПП4)'!F14</f>
        <v>8754.3000000000011</v>
      </c>
      <c r="D8" s="18">
        <f>'Приложение №16 (ПП4)'!F15+'Приложение №16 (ПП4)'!F16</f>
        <v>0</v>
      </c>
      <c r="E8" s="32" t="s">
        <v>461</v>
      </c>
      <c r="F8" s="27" t="s">
        <v>426</v>
      </c>
      <c r="G8" s="90">
        <v>55</v>
      </c>
      <c r="H8" s="90">
        <v>55</v>
      </c>
      <c r="I8" s="90">
        <v>55</v>
      </c>
      <c r="J8" s="90">
        <v>55</v>
      </c>
      <c r="K8" s="90">
        <v>55</v>
      </c>
      <c r="L8" s="23">
        <v>36.799999999999997</v>
      </c>
      <c r="M8" s="23">
        <v>50.5</v>
      </c>
      <c r="N8" s="90">
        <v>55</v>
      </c>
      <c r="O8" s="90">
        <v>55</v>
      </c>
    </row>
    <row r="9" spans="1:16" ht="94.5" x14ac:dyDescent="0.25">
      <c r="A9" s="16">
        <v>2</v>
      </c>
      <c r="B9" s="28" t="s">
        <v>462</v>
      </c>
      <c r="C9" s="18">
        <f>'Приложение №16 (ПП4)'!F18</f>
        <v>15</v>
      </c>
      <c r="D9" s="18">
        <f>'Приложение №16 (ПП4)'!F19+'Приложение №16 (ПП4)'!F20</f>
        <v>0</v>
      </c>
      <c r="E9" s="32" t="s">
        <v>463</v>
      </c>
      <c r="F9" s="27" t="s">
        <v>424</v>
      </c>
      <c r="G9" s="90">
        <v>1</v>
      </c>
      <c r="H9" s="90">
        <v>0</v>
      </c>
      <c r="I9" s="90">
        <v>0</v>
      </c>
      <c r="J9" s="90">
        <v>1</v>
      </c>
      <c r="K9" s="90">
        <v>0</v>
      </c>
      <c r="L9" s="90">
        <v>0</v>
      </c>
      <c r="M9" s="90">
        <v>0</v>
      </c>
      <c r="N9" s="90">
        <v>0</v>
      </c>
      <c r="O9" s="90">
        <v>0</v>
      </c>
    </row>
    <row r="10" spans="1:16" ht="78.75" x14ac:dyDescent="0.25">
      <c r="A10" s="16">
        <v>3</v>
      </c>
      <c r="B10" s="28" t="s">
        <v>464</v>
      </c>
      <c r="C10" s="56">
        <f>'Приложение №16 (ПП4)'!F22</f>
        <v>7756.2</v>
      </c>
      <c r="D10" s="18">
        <f>'Приложение №16 (ПП4)'!F23+'Приложение №16 (ПП4)'!F24</f>
        <v>0</v>
      </c>
      <c r="E10" s="32" t="s">
        <v>465</v>
      </c>
      <c r="F10" s="27" t="s">
        <v>424</v>
      </c>
      <c r="G10" s="90">
        <v>0</v>
      </c>
      <c r="H10" s="90">
        <v>0</v>
      </c>
      <c r="I10" s="90">
        <v>0</v>
      </c>
      <c r="J10" s="90">
        <v>0</v>
      </c>
      <c r="K10" s="90">
        <v>2</v>
      </c>
      <c r="L10" s="90">
        <v>0</v>
      </c>
      <c r="M10" s="90">
        <v>2</v>
      </c>
      <c r="N10" s="90">
        <v>0</v>
      </c>
      <c r="O10"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
  <sheetViews>
    <sheetView topLeftCell="B1" workbookViewId="0">
      <selection activeCell="D8" sqref="D8"/>
    </sheetView>
  </sheetViews>
  <sheetFormatPr defaultRowHeight="15" x14ac:dyDescent="0.25"/>
  <cols>
    <col min="1" max="1" width="5.5703125" customWidth="1"/>
    <col min="2" max="2" width="29.85546875" customWidth="1"/>
    <col min="3" max="3" width="14.7109375" customWidth="1"/>
    <col min="4" max="4" width="11.7109375" customWidth="1"/>
    <col min="5" max="5" width="19.28515625" customWidth="1"/>
    <col min="6" max="6" width="11" customWidth="1"/>
    <col min="7" max="7" width="11.85546875" customWidth="1"/>
    <col min="8" max="8" width="8.42578125" customWidth="1"/>
    <col min="9" max="10" width="8.140625" customWidth="1"/>
    <col min="11" max="11" width="8" customWidth="1"/>
    <col min="12" max="12" width="6.5703125" customWidth="1"/>
    <col min="13" max="13" width="8.28515625" customWidth="1"/>
    <col min="14" max="14" width="7.85546875" customWidth="1"/>
    <col min="15" max="15" width="7.42578125" customWidth="1"/>
  </cols>
  <sheetData>
    <row r="1" spans="1:15" ht="45" customHeight="1" x14ac:dyDescent="0.25">
      <c r="F1" s="26"/>
      <c r="G1" s="26"/>
      <c r="H1" s="26"/>
      <c r="I1" s="26"/>
      <c r="J1" s="289" t="s">
        <v>466</v>
      </c>
      <c r="K1" s="289"/>
      <c r="L1" s="289"/>
      <c r="M1" s="289"/>
      <c r="N1" s="26"/>
      <c r="O1" s="26"/>
    </row>
    <row r="2" spans="1:15" ht="18.75" x14ac:dyDescent="0.25">
      <c r="A2" s="282" t="s">
        <v>316</v>
      </c>
      <c r="B2" s="282"/>
      <c r="C2" s="282"/>
      <c r="D2" s="282"/>
      <c r="E2" s="282"/>
      <c r="F2" s="282"/>
      <c r="G2" s="282"/>
      <c r="H2" s="282"/>
      <c r="I2" s="282"/>
      <c r="J2" s="282"/>
      <c r="K2" s="282"/>
      <c r="L2" s="282"/>
      <c r="M2" s="282"/>
    </row>
    <row r="3" spans="1:15" ht="48" customHeight="1" x14ac:dyDescent="0.25">
      <c r="A3" s="294" t="s">
        <v>467</v>
      </c>
      <c r="B3" s="294"/>
      <c r="C3" s="294"/>
      <c r="D3" s="294"/>
      <c r="E3" s="294"/>
      <c r="F3" s="294"/>
      <c r="G3" s="294"/>
      <c r="H3" s="294"/>
      <c r="I3" s="294"/>
      <c r="J3" s="294"/>
      <c r="K3" s="294"/>
      <c r="L3" s="294"/>
      <c r="M3" s="294"/>
    </row>
    <row r="4" spans="1:15" ht="21" customHeight="1" x14ac:dyDescent="0.25">
      <c r="A4" s="284" t="s">
        <v>413</v>
      </c>
      <c r="B4" s="284"/>
      <c r="C4" s="284"/>
      <c r="D4" s="284"/>
      <c r="E4" s="284"/>
      <c r="F4" s="284"/>
      <c r="G4" s="284"/>
      <c r="H4" s="284"/>
      <c r="I4" s="284"/>
      <c r="J4" s="284"/>
      <c r="K4" s="284"/>
      <c r="L4" s="284"/>
      <c r="M4" s="284"/>
    </row>
    <row r="5" spans="1:15"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5" ht="68.25" customHeight="1" x14ac:dyDescent="0.25">
      <c r="A6" s="281"/>
      <c r="B6" s="281"/>
      <c r="C6" s="16" t="s">
        <v>422</v>
      </c>
      <c r="D6" s="16" t="s">
        <v>423</v>
      </c>
      <c r="E6" s="281"/>
      <c r="F6" s="281"/>
      <c r="G6" s="281"/>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x14ac:dyDescent="0.25">
      <c r="A8" s="16">
        <v>1</v>
      </c>
      <c r="B8" s="28" t="s">
        <v>468</v>
      </c>
      <c r="C8" s="18">
        <f>'Приложение №18 (ПП6)'!F10</f>
        <v>47777.79</v>
      </c>
      <c r="D8" s="18">
        <f>'Приложение №18 (ПП6)'!F11</f>
        <v>127419.63</v>
      </c>
      <c r="E8" s="32" t="s">
        <v>469</v>
      </c>
      <c r="F8" s="27" t="s">
        <v>425</v>
      </c>
      <c r="G8" s="23">
        <v>53.8</v>
      </c>
      <c r="H8" s="23">
        <v>54.8</v>
      </c>
      <c r="I8" s="23">
        <v>55.8</v>
      </c>
      <c r="J8" s="23">
        <v>56.8</v>
      </c>
      <c r="K8" s="90">
        <v>0</v>
      </c>
      <c r="L8" s="90">
        <v>0</v>
      </c>
      <c r="M8" s="90">
        <v>0</v>
      </c>
      <c r="N8" s="90">
        <v>0</v>
      </c>
      <c r="O8"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9"/>
  <sheetViews>
    <sheetView workbookViewId="0">
      <selection activeCell="D8" sqref="D8:D9"/>
    </sheetView>
  </sheetViews>
  <sheetFormatPr defaultRowHeight="15" x14ac:dyDescent="0.25"/>
  <cols>
    <col min="1" max="1" width="5.5703125" customWidth="1"/>
    <col min="2" max="2" width="26.85546875" customWidth="1"/>
    <col min="3" max="3" width="14.7109375" customWidth="1"/>
    <col min="4" max="4" width="11.7109375" customWidth="1"/>
    <col min="5" max="5" width="18.140625" customWidth="1"/>
    <col min="6" max="6" width="11" customWidth="1"/>
    <col min="7" max="7" width="11.85546875" customWidth="1"/>
    <col min="8" max="8" width="8.42578125" customWidth="1"/>
    <col min="9" max="9" width="8.140625" customWidth="1"/>
    <col min="10" max="11" width="8" customWidth="1"/>
    <col min="12" max="12" width="7.28515625" customWidth="1"/>
    <col min="13" max="13" width="8.28515625" customWidth="1"/>
    <col min="14" max="14" width="7.140625" customWidth="1"/>
    <col min="15" max="15" width="6.5703125" customWidth="1"/>
  </cols>
  <sheetData>
    <row r="1" spans="1:15" ht="45" customHeight="1" x14ac:dyDescent="0.25">
      <c r="F1" s="26"/>
      <c r="G1" s="26"/>
      <c r="H1" s="26"/>
      <c r="I1" s="26"/>
      <c r="J1" s="289" t="s">
        <v>470</v>
      </c>
      <c r="K1" s="289"/>
      <c r="L1" s="289"/>
      <c r="M1" s="289"/>
      <c r="N1" s="26"/>
      <c r="O1" s="26"/>
    </row>
    <row r="2" spans="1:15" ht="18.75" x14ac:dyDescent="0.25">
      <c r="A2" s="282" t="s">
        <v>316</v>
      </c>
      <c r="B2" s="282"/>
      <c r="C2" s="282"/>
      <c r="D2" s="282"/>
      <c r="E2" s="282"/>
      <c r="F2" s="282"/>
      <c r="G2" s="282"/>
      <c r="H2" s="282"/>
      <c r="I2" s="282"/>
      <c r="J2" s="282"/>
      <c r="K2" s="282"/>
      <c r="L2" s="282"/>
      <c r="M2" s="282"/>
    </row>
    <row r="3" spans="1:15" ht="48" customHeight="1" x14ac:dyDescent="0.25">
      <c r="A3" s="294" t="s">
        <v>471</v>
      </c>
      <c r="B3" s="294"/>
      <c r="C3" s="294"/>
      <c r="D3" s="294"/>
      <c r="E3" s="294"/>
      <c r="F3" s="294"/>
      <c r="G3" s="294"/>
      <c r="H3" s="294"/>
      <c r="I3" s="294"/>
      <c r="J3" s="294"/>
      <c r="K3" s="294"/>
      <c r="L3" s="294"/>
      <c r="M3" s="294"/>
    </row>
    <row r="4" spans="1:15" ht="21" customHeight="1" x14ac:dyDescent="0.25">
      <c r="A4" s="284" t="s">
        <v>413</v>
      </c>
      <c r="B4" s="284"/>
      <c r="C4" s="284"/>
      <c r="D4" s="284"/>
      <c r="E4" s="284"/>
      <c r="F4" s="284"/>
      <c r="G4" s="284"/>
      <c r="H4" s="284"/>
      <c r="I4" s="284"/>
      <c r="J4" s="284"/>
      <c r="K4" s="284"/>
      <c r="L4" s="284"/>
      <c r="M4" s="284"/>
    </row>
    <row r="5" spans="1:15" ht="76.5" customHeight="1" x14ac:dyDescent="0.25">
      <c r="A5" s="279" t="s">
        <v>415</v>
      </c>
      <c r="B5" s="279" t="s">
        <v>416</v>
      </c>
      <c r="C5" s="281" t="s">
        <v>417</v>
      </c>
      <c r="D5" s="281"/>
      <c r="E5" s="279" t="s">
        <v>418</v>
      </c>
      <c r="F5" s="279" t="s">
        <v>419</v>
      </c>
      <c r="G5" s="279" t="s">
        <v>420</v>
      </c>
      <c r="H5" s="281" t="s">
        <v>421</v>
      </c>
      <c r="I5" s="281"/>
      <c r="J5" s="281"/>
      <c r="K5" s="281"/>
      <c r="L5" s="281"/>
      <c r="M5" s="281"/>
      <c r="N5" s="281"/>
      <c r="O5" s="281"/>
    </row>
    <row r="6" spans="1:15" ht="68.25" customHeight="1" x14ac:dyDescent="0.25">
      <c r="A6" s="280"/>
      <c r="B6" s="280"/>
      <c r="C6" s="16" t="s">
        <v>422</v>
      </c>
      <c r="D6" s="16" t="s">
        <v>423</v>
      </c>
      <c r="E6" s="280"/>
      <c r="F6" s="280"/>
      <c r="G6" s="280"/>
      <c r="H6" s="16" t="s">
        <v>308</v>
      </c>
      <c r="I6" s="16" t="s">
        <v>309</v>
      </c>
      <c r="J6" s="16" t="s">
        <v>310</v>
      </c>
      <c r="K6" s="16" t="s">
        <v>311</v>
      </c>
      <c r="L6" s="16" t="s">
        <v>312</v>
      </c>
      <c r="M6" s="16" t="s">
        <v>313</v>
      </c>
      <c r="N6" s="55" t="s">
        <v>44</v>
      </c>
      <c r="O6" s="55" t="s">
        <v>45</v>
      </c>
    </row>
    <row r="7" spans="1:15" ht="16.5" customHeight="1"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x14ac:dyDescent="0.25">
      <c r="A8" s="281">
        <v>1</v>
      </c>
      <c r="B8" s="235" t="s">
        <v>472</v>
      </c>
      <c r="C8" s="286">
        <f>'Приложение №17 (ПП5)'!F10</f>
        <v>47676</v>
      </c>
      <c r="D8" s="286">
        <f>'Приложение №17 (ПП5)'!F11</f>
        <v>174137.99</v>
      </c>
      <c r="E8" s="32" t="s">
        <v>476</v>
      </c>
      <c r="F8" s="27" t="s">
        <v>473</v>
      </c>
      <c r="G8" s="90">
        <v>0</v>
      </c>
      <c r="H8" s="90">
        <v>0</v>
      </c>
      <c r="I8" s="90">
        <v>0</v>
      </c>
      <c r="J8" s="90">
        <v>0</v>
      </c>
      <c r="K8" s="30">
        <v>28688.1</v>
      </c>
      <c r="L8" s="90">
        <v>26900</v>
      </c>
      <c r="M8" s="90">
        <v>0</v>
      </c>
      <c r="N8" s="90">
        <v>0</v>
      </c>
      <c r="O8" s="90">
        <v>0</v>
      </c>
    </row>
    <row r="9" spans="1:15" ht="110.1" customHeight="1" x14ac:dyDescent="0.25">
      <c r="A9" s="281"/>
      <c r="B9" s="235"/>
      <c r="C9" s="286"/>
      <c r="D9" s="286"/>
      <c r="E9" s="32" t="s">
        <v>475</v>
      </c>
      <c r="F9" s="27" t="s">
        <v>474</v>
      </c>
      <c r="G9" s="90">
        <v>0</v>
      </c>
      <c r="H9" s="90">
        <v>0</v>
      </c>
      <c r="I9" s="90">
        <v>0</v>
      </c>
      <c r="J9" s="90">
        <v>1</v>
      </c>
      <c r="K9" s="90">
        <v>0</v>
      </c>
      <c r="L9" s="90">
        <v>0</v>
      </c>
      <c r="M9" s="90">
        <v>0</v>
      </c>
      <c r="N9" s="90">
        <v>0</v>
      </c>
      <c r="O9" s="90">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05"/>
  <sheetViews>
    <sheetView view="pageBreakPreview" topLeftCell="A103" zoomScale="90" zoomScaleNormal="100" zoomScaleSheetLayoutView="90" workbookViewId="0">
      <selection activeCell="D129" sqref="D129"/>
    </sheetView>
  </sheetViews>
  <sheetFormatPr defaultRowHeight="15" x14ac:dyDescent="0.25"/>
  <cols>
    <col min="1" max="1" width="11.85546875" customWidth="1"/>
    <col min="2" max="2" width="50.140625" customWidth="1"/>
    <col min="3" max="3" width="17" customWidth="1"/>
    <col min="4" max="4" width="25.140625" customWidth="1"/>
  </cols>
  <sheetData>
    <row r="1" spans="1:4" ht="31.5" customHeight="1" x14ac:dyDescent="0.25">
      <c r="A1" s="193" t="s">
        <v>128</v>
      </c>
      <c r="B1" s="193"/>
      <c r="C1" s="193"/>
      <c r="D1" s="193"/>
    </row>
    <row r="2" spans="1:4" ht="108.95" customHeight="1" x14ac:dyDescent="0.25">
      <c r="A2" s="196" t="s">
        <v>129</v>
      </c>
      <c r="B2" s="196"/>
      <c r="C2" s="196"/>
      <c r="D2" s="196"/>
    </row>
    <row r="3" spans="1:4" ht="73.5" customHeight="1" x14ac:dyDescent="0.25">
      <c r="A3" s="196" t="s">
        <v>130</v>
      </c>
      <c r="B3" s="196"/>
      <c r="C3" s="196"/>
      <c r="D3" s="196"/>
    </row>
    <row r="4" spans="1:4" ht="129.6" customHeight="1" x14ac:dyDescent="0.25">
      <c r="A4" s="196" t="s">
        <v>131</v>
      </c>
      <c r="B4" s="196"/>
      <c r="C4" s="196"/>
      <c r="D4" s="196"/>
    </row>
    <row r="5" spans="1:4" ht="91.5" customHeight="1" x14ac:dyDescent="0.25">
      <c r="A5" s="196" t="s">
        <v>132</v>
      </c>
      <c r="B5" s="196"/>
      <c r="C5" s="196"/>
      <c r="D5" s="196"/>
    </row>
    <row r="6" spans="1:4" ht="16.5" customHeight="1" x14ac:dyDescent="0.25">
      <c r="A6" s="195" t="s">
        <v>167</v>
      </c>
      <c r="B6" s="195"/>
      <c r="C6" s="195"/>
      <c r="D6" s="195"/>
    </row>
    <row r="7" spans="1:4" ht="36.950000000000003" customHeight="1" x14ac:dyDescent="0.25">
      <c r="A7" s="195" t="s">
        <v>231</v>
      </c>
      <c r="B7" s="195"/>
      <c r="C7" s="195"/>
      <c r="D7" s="195"/>
    </row>
    <row r="8" spans="1:4" ht="17.45" customHeight="1" x14ac:dyDescent="0.25">
      <c r="A8" s="195" t="s">
        <v>232</v>
      </c>
      <c r="B8" s="195"/>
      <c r="C8" s="195"/>
      <c r="D8" s="195"/>
    </row>
    <row r="9" spans="1:4" ht="74.099999999999994" customHeight="1" x14ac:dyDescent="0.25">
      <c r="A9" s="196" t="s">
        <v>133</v>
      </c>
      <c r="B9" s="196"/>
      <c r="C9" s="196"/>
      <c r="D9" s="196"/>
    </row>
    <row r="10" spans="1:4" ht="90" customHeight="1" x14ac:dyDescent="0.25">
      <c r="A10" s="196" t="s">
        <v>134</v>
      </c>
      <c r="B10" s="196"/>
      <c r="C10" s="196"/>
      <c r="D10" s="196"/>
    </row>
    <row r="11" spans="1:4" ht="134.1" customHeight="1" x14ac:dyDescent="0.25">
      <c r="A11" s="196" t="s">
        <v>135</v>
      </c>
      <c r="B11" s="196"/>
      <c r="C11" s="196"/>
      <c r="D11" s="196"/>
    </row>
    <row r="12" spans="1:4" ht="191.1" customHeight="1" x14ac:dyDescent="0.25">
      <c r="A12" s="198" t="s">
        <v>740</v>
      </c>
      <c r="B12" s="198"/>
      <c r="C12" s="198"/>
      <c r="D12" s="198"/>
    </row>
    <row r="13" spans="1:4" ht="57.6" customHeight="1" x14ac:dyDescent="0.25">
      <c r="A13" s="197" t="s">
        <v>136</v>
      </c>
      <c r="B13" s="197"/>
      <c r="C13" s="197"/>
      <c r="D13" s="197"/>
    </row>
    <row r="14" spans="1:4" ht="69.599999999999994" customHeight="1" x14ac:dyDescent="0.25">
      <c r="A14" s="196" t="s">
        <v>137</v>
      </c>
      <c r="B14" s="196"/>
      <c r="C14" s="196"/>
      <c r="D14" s="196"/>
    </row>
    <row r="15" spans="1:4" ht="36.6" customHeight="1" x14ac:dyDescent="0.25">
      <c r="A15" s="196" t="s">
        <v>138</v>
      </c>
      <c r="B15" s="196"/>
      <c r="C15" s="196"/>
      <c r="D15" s="196"/>
    </row>
    <row r="16" spans="1:4" ht="55.5" customHeight="1" x14ac:dyDescent="0.25">
      <c r="A16" s="196" t="s">
        <v>139</v>
      </c>
      <c r="B16" s="196"/>
      <c r="C16" s="196"/>
      <c r="D16" s="196"/>
    </row>
    <row r="17" spans="1:4" ht="37.5" customHeight="1" x14ac:dyDescent="0.25">
      <c r="A17" s="196" t="s">
        <v>140</v>
      </c>
      <c r="B17" s="196"/>
      <c r="C17" s="196"/>
      <c r="D17" s="196"/>
    </row>
    <row r="18" spans="1:4" ht="36.6" customHeight="1" x14ac:dyDescent="0.25">
      <c r="A18" s="196" t="s">
        <v>142</v>
      </c>
      <c r="B18" s="196"/>
      <c r="C18" s="196"/>
      <c r="D18" s="196"/>
    </row>
    <row r="19" spans="1:4" ht="54" customHeight="1" x14ac:dyDescent="0.25">
      <c r="A19" s="196" t="s">
        <v>141</v>
      </c>
      <c r="B19" s="196"/>
      <c r="C19" s="196"/>
      <c r="D19" s="196"/>
    </row>
    <row r="20" spans="1:4" ht="93.95" customHeight="1" x14ac:dyDescent="0.25">
      <c r="A20" s="196" t="s">
        <v>143</v>
      </c>
      <c r="B20" s="196"/>
      <c r="C20" s="196"/>
      <c r="D20" s="196"/>
    </row>
    <row r="21" spans="1:4" ht="73.5" customHeight="1" x14ac:dyDescent="0.25">
      <c r="A21" s="196" t="s">
        <v>233</v>
      </c>
      <c r="B21" s="196"/>
      <c r="C21" s="196"/>
      <c r="D21" s="196"/>
    </row>
    <row r="22" spans="1:4" ht="91.5" customHeight="1" x14ac:dyDescent="0.25">
      <c r="A22" s="196" t="s">
        <v>234</v>
      </c>
      <c r="B22" s="196"/>
      <c r="C22" s="196"/>
      <c r="D22" s="196"/>
    </row>
    <row r="23" spans="1:4" ht="36.6" customHeight="1" x14ac:dyDescent="0.25">
      <c r="A23" s="196" t="s">
        <v>144</v>
      </c>
      <c r="B23" s="196"/>
      <c r="C23" s="196"/>
      <c r="D23" s="196"/>
    </row>
    <row r="24" spans="1:4" ht="183" customHeight="1" x14ac:dyDescent="0.25">
      <c r="A24" s="196" t="s">
        <v>145</v>
      </c>
      <c r="B24" s="196"/>
      <c r="C24" s="196"/>
      <c r="D24" s="196"/>
    </row>
    <row r="25" spans="1:4" ht="71.45" customHeight="1" x14ac:dyDescent="0.25">
      <c r="A25" s="196" t="s">
        <v>146</v>
      </c>
      <c r="B25" s="196"/>
      <c r="C25" s="196"/>
      <c r="D25" s="196"/>
    </row>
    <row r="26" spans="1:4" ht="147.6" customHeight="1" x14ac:dyDescent="0.25">
      <c r="A26" s="196" t="s">
        <v>211</v>
      </c>
      <c r="B26" s="196"/>
      <c r="C26" s="196"/>
      <c r="D26" s="196"/>
    </row>
    <row r="27" spans="1:4" ht="92.1" customHeight="1" x14ac:dyDescent="0.25">
      <c r="A27" s="196" t="s">
        <v>235</v>
      </c>
      <c r="B27" s="196"/>
      <c r="C27" s="196"/>
      <c r="D27" s="196"/>
    </row>
    <row r="28" spans="1:4" ht="92.1" customHeight="1" x14ac:dyDescent="0.25">
      <c r="A28" s="196" t="s">
        <v>147</v>
      </c>
      <c r="B28" s="196"/>
      <c r="C28" s="196"/>
      <c r="D28" s="196"/>
    </row>
    <row r="29" spans="1:4" ht="39.6" customHeight="1" x14ac:dyDescent="0.25">
      <c r="A29" s="196" t="s">
        <v>148</v>
      </c>
      <c r="B29" s="196"/>
      <c r="C29" s="196"/>
      <c r="D29" s="196"/>
    </row>
    <row r="30" spans="1:4" ht="72.599999999999994" customHeight="1" x14ac:dyDescent="0.25">
      <c r="A30" s="196" t="s">
        <v>149</v>
      </c>
      <c r="B30" s="196"/>
      <c r="C30" s="196"/>
      <c r="D30" s="196"/>
    </row>
    <row r="31" spans="1:4" ht="92.1" customHeight="1" x14ac:dyDescent="0.25">
      <c r="A31" s="196" t="s">
        <v>150</v>
      </c>
      <c r="B31" s="196"/>
      <c r="C31" s="196"/>
      <c r="D31" s="196"/>
    </row>
    <row r="32" spans="1:4" ht="72.599999999999994" customHeight="1" x14ac:dyDescent="0.25">
      <c r="A32" s="196" t="s">
        <v>151</v>
      </c>
      <c r="B32" s="196"/>
      <c r="C32" s="196"/>
      <c r="D32" s="196"/>
    </row>
    <row r="33" spans="1:4" ht="38.450000000000003" customHeight="1" x14ac:dyDescent="0.25">
      <c r="A33" s="196" t="s">
        <v>152</v>
      </c>
      <c r="B33" s="196"/>
      <c r="C33" s="196"/>
      <c r="D33" s="196"/>
    </row>
    <row r="34" spans="1:4" ht="92.1" customHeight="1" x14ac:dyDescent="0.25">
      <c r="A34" s="196" t="s">
        <v>212</v>
      </c>
      <c r="B34" s="196"/>
      <c r="C34" s="196"/>
      <c r="D34" s="196"/>
    </row>
    <row r="35" spans="1:4" ht="90.95" customHeight="1" x14ac:dyDescent="0.25">
      <c r="A35" s="196" t="s">
        <v>236</v>
      </c>
      <c r="B35" s="196"/>
      <c r="C35" s="196"/>
      <c r="D35" s="196"/>
    </row>
    <row r="36" spans="1:4" ht="162.94999999999999" customHeight="1" x14ac:dyDescent="0.25">
      <c r="A36" s="196" t="s">
        <v>153</v>
      </c>
      <c r="B36" s="196"/>
      <c r="C36" s="196"/>
      <c r="D36" s="196"/>
    </row>
    <row r="37" spans="1:4" ht="73.5" customHeight="1" x14ac:dyDescent="0.25">
      <c r="A37" s="196" t="s">
        <v>154</v>
      </c>
      <c r="B37" s="196"/>
      <c r="C37" s="196"/>
      <c r="D37" s="196"/>
    </row>
    <row r="38" spans="1:4" ht="93.95" customHeight="1" x14ac:dyDescent="0.25">
      <c r="A38" s="196" t="s">
        <v>155</v>
      </c>
      <c r="B38" s="196"/>
      <c r="C38" s="196"/>
      <c r="D38" s="196"/>
    </row>
    <row r="39" spans="1:4" ht="183.6" customHeight="1" x14ac:dyDescent="0.25">
      <c r="A39" s="196" t="s">
        <v>237</v>
      </c>
      <c r="B39" s="196"/>
      <c r="C39" s="196"/>
      <c r="D39" s="196"/>
    </row>
    <row r="40" spans="1:4" ht="109.5" customHeight="1" x14ac:dyDescent="0.25">
      <c r="A40" s="196" t="s">
        <v>156</v>
      </c>
      <c r="B40" s="196"/>
      <c r="C40" s="196"/>
      <c r="D40" s="196"/>
    </row>
    <row r="41" spans="1:4" ht="128.44999999999999" customHeight="1" x14ac:dyDescent="0.25">
      <c r="A41" s="196" t="s">
        <v>157</v>
      </c>
      <c r="B41" s="196"/>
      <c r="C41" s="196"/>
      <c r="D41" s="196"/>
    </row>
    <row r="42" spans="1:4" ht="54" customHeight="1" x14ac:dyDescent="0.25">
      <c r="A42" s="200" t="s">
        <v>168</v>
      </c>
      <c r="B42" s="200"/>
      <c r="C42" s="200"/>
      <c r="D42" s="200"/>
    </row>
    <row r="43" spans="1:4" ht="22.5" customHeight="1" x14ac:dyDescent="0.25">
      <c r="A43" s="201" t="s">
        <v>158</v>
      </c>
      <c r="B43" s="201"/>
      <c r="C43" s="201"/>
      <c r="D43" s="201"/>
    </row>
    <row r="44" spans="1:4" ht="18.75" x14ac:dyDescent="0.25">
      <c r="A44" s="199" t="s">
        <v>159</v>
      </c>
      <c r="B44" s="199"/>
      <c r="C44" s="199"/>
      <c r="D44" s="199"/>
    </row>
    <row r="45" spans="1:4" ht="18.75" x14ac:dyDescent="0.25">
      <c r="A45" s="199" t="s">
        <v>160</v>
      </c>
      <c r="B45" s="199"/>
      <c r="C45" s="199"/>
      <c r="D45" s="199"/>
    </row>
    <row r="46" spans="1:4" ht="18.75" x14ac:dyDescent="0.25">
      <c r="A46" s="199" t="s">
        <v>161</v>
      </c>
      <c r="B46" s="199"/>
      <c r="C46" s="199"/>
      <c r="D46" s="199"/>
    </row>
    <row r="47" spans="1:4" ht="18.75" x14ac:dyDescent="0.25">
      <c r="A47" s="199" t="s">
        <v>162</v>
      </c>
      <c r="B47" s="199"/>
      <c r="C47" s="199"/>
      <c r="D47" s="199"/>
    </row>
    <row r="48" spans="1:4" ht="18.75" x14ac:dyDescent="0.25">
      <c r="A48" s="199" t="s">
        <v>163</v>
      </c>
      <c r="B48" s="199"/>
      <c r="C48" s="199"/>
      <c r="D48" s="199"/>
    </row>
    <row r="49" spans="1:4" ht="18.75" x14ac:dyDescent="0.25">
      <c r="A49" s="199" t="s">
        <v>164</v>
      </c>
      <c r="B49" s="199"/>
      <c r="C49" s="199"/>
      <c r="D49" s="199"/>
    </row>
    <row r="50" spans="1:4" ht="18.75" x14ac:dyDescent="0.25">
      <c r="A50" s="199" t="s">
        <v>165</v>
      </c>
      <c r="B50" s="199"/>
      <c r="C50" s="199"/>
      <c r="D50" s="199"/>
    </row>
    <row r="51" spans="1:4" ht="18.75" x14ac:dyDescent="0.25">
      <c r="A51" s="199" t="s">
        <v>166</v>
      </c>
      <c r="B51" s="199"/>
      <c r="C51" s="199"/>
      <c r="D51" s="199"/>
    </row>
    <row r="52" spans="1:4" ht="19.5" customHeight="1" x14ac:dyDescent="0.25">
      <c r="A52" s="200" t="s">
        <v>169</v>
      </c>
      <c r="B52" s="200"/>
      <c r="C52" s="200"/>
      <c r="D52" s="200"/>
    </row>
    <row r="53" spans="1:4" ht="18.75" x14ac:dyDescent="0.25">
      <c r="A53" s="199" t="s">
        <v>227</v>
      </c>
      <c r="B53" s="199"/>
      <c r="C53" s="199"/>
      <c r="D53" s="199"/>
    </row>
    <row r="54" spans="1:4" ht="18.75" x14ac:dyDescent="0.25">
      <c r="A54" s="199" t="s">
        <v>228</v>
      </c>
      <c r="B54" s="199"/>
      <c r="C54" s="199"/>
      <c r="D54" s="199"/>
    </row>
    <row r="55" spans="1:4" ht="18.75" x14ac:dyDescent="0.25">
      <c r="A55" s="199" t="s">
        <v>229</v>
      </c>
      <c r="B55" s="199"/>
      <c r="C55" s="199"/>
      <c r="D55" s="199"/>
    </row>
    <row r="56" spans="1:4" ht="18.75" x14ac:dyDescent="0.25">
      <c r="A56" s="199" t="s">
        <v>230</v>
      </c>
      <c r="B56" s="199"/>
      <c r="C56" s="199"/>
      <c r="D56" s="199"/>
    </row>
    <row r="57" spans="1:4" ht="18.75" x14ac:dyDescent="0.25">
      <c r="A57" s="3"/>
    </row>
    <row r="58" spans="1:4" ht="18.95" customHeight="1" x14ac:dyDescent="0.25">
      <c r="A58" s="200" t="s">
        <v>170</v>
      </c>
      <c r="B58" s="200"/>
      <c r="C58" s="200"/>
      <c r="D58" s="200"/>
    </row>
    <row r="59" spans="1:4" ht="18.75" x14ac:dyDescent="0.25">
      <c r="A59" s="199" t="s">
        <v>171</v>
      </c>
      <c r="B59" s="199"/>
      <c r="C59" s="199"/>
      <c r="D59" s="199"/>
    </row>
    <row r="60" spans="1:4" ht="18.75" x14ac:dyDescent="0.25">
      <c r="A60" s="199" t="s">
        <v>172</v>
      </c>
      <c r="B60" s="199"/>
      <c r="C60" s="199"/>
      <c r="D60" s="199"/>
    </row>
    <row r="61" spans="1:4" ht="18.75" x14ac:dyDescent="0.25">
      <c r="A61" s="199" t="s">
        <v>173</v>
      </c>
      <c r="B61" s="199"/>
      <c r="C61" s="199"/>
      <c r="D61" s="199"/>
    </row>
    <row r="62" spans="1:4" ht="18.75" x14ac:dyDescent="0.25">
      <c r="A62" s="199" t="s">
        <v>174</v>
      </c>
      <c r="B62" s="199"/>
      <c r="C62" s="199"/>
      <c r="D62" s="199"/>
    </row>
    <row r="63" spans="1:4" ht="18.75" x14ac:dyDescent="0.25">
      <c r="A63" s="199" t="s">
        <v>175</v>
      </c>
      <c r="B63" s="199"/>
      <c r="C63" s="199"/>
      <c r="D63" s="199"/>
    </row>
    <row r="64" spans="1:4" ht="18.75" x14ac:dyDescent="0.25">
      <c r="A64" s="199" t="s">
        <v>176</v>
      </c>
      <c r="B64" s="199"/>
      <c r="C64" s="199"/>
      <c r="D64" s="199"/>
    </row>
    <row r="65" spans="1:4" ht="18.75" x14ac:dyDescent="0.25">
      <c r="A65" s="199" t="s">
        <v>177</v>
      </c>
      <c r="B65" s="199"/>
      <c r="C65" s="199"/>
      <c r="D65" s="199"/>
    </row>
    <row r="66" spans="1:4" ht="18.75" x14ac:dyDescent="0.25">
      <c r="A66" s="199" t="s">
        <v>178</v>
      </c>
      <c r="B66" s="199"/>
      <c r="C66" s="199"/>
      <c r="D66" s="199"/>
    </row>
    <row r="67" spans="1:4" ht="18.75" x14ac:dyDescent="0.25">
      <c r="A67" s="199" t="s">
        <v>179</v>
      </c>
      <c r="B67" s="199"/>
      <c r="C67" s="199"/>
      <c r="D67" s="199"/>
    </row>
    <row r="68" spans="1:4" ht="18.75" x14ac:dyDescent="0.25">
      <c r="A68" s="199" t="s">
        <v>180</v>
      </c>
      <c r="B68" s="199"/>
      <c r="C68" s="199"/>
      <c r="D68" s="199"/>
    </row>
    <row r="69" spans="1:4" ht="18.75" x14ac:dyDescent="0.25">
      <c r="A69" s="199" t="s">
        <v>181</v>
      </c>
      <c r="B69" s="199"/>
      <c r="C69" s="199"/>
      <c r="D69" s="199"/>
    </row>
    <row r="70" spans="1:4" ht="18.75" x14ac:dyDescent="0.25">
      <c r="A70" s="199" t="s">
        <v>182</v>
      </c>
      <c r="B70" s="199"/>
      <c r="C70" s="199"/>
      <c r="D70" s="199"/>
    </row>
    <row r="71" spans="1:4" ht="18.75" x14ac:dyDescent="0.25">
      <c r="A71" s="199" t="s">
        <v>183</v>
      </c>
      <c r="B71" s="199"/>
      <c r="C71" s="199"/>
      <c r="D71" s="199"/>
    </row>
    <row r="72" spans="1:4" ht="18.75" x14ac:dyDescent="0.25">
      <c r="A72" s="199" t="s">
        <v>184</v>
      </c>
      <c r="B72" s="199"/>
      <c r="C72" s="199"/>
      <c r="D72" s="199"/>
    </row>
    <row r="73" spans="1:4" ht="18.75" x14ac:dyDescent="0.25">
      <c r="A73" s="199" t="s">
        <v>185</v>
      </c>
      <c r="B73" s="199"/>
      <c r="C73" s="199"/>
      <c r="D73" s="199"/>
    </row>
    <row r="74" spans="1:4" ht="18.75" x14ac:dyDescent="0.25">
      <c r="A74" s="199" t="s">
        <v>186</v>
      </c>
      <c r="B74" s="199"/>
      <c r="C74" s="199"/>
      <c r="D74" s="199"/>
    </row>
    <row r="75" spans="1:4" ht="18.75" x14ac:dyDescent="0.25">
      <c r="A75" s="199" t="s">
        <v>187</v>
      </c>
      <c r="B75" s="199"/>
      <c r="C75" s="199"/>
      <c r="D75" s="199"/>
    </row>
    <row r="76" spans="1:4" ht="18.75" x14ac:dyDescent="0.25">
      <c r="A76" s="199" t="s">
        <v>188</v>
      </c>
      <c r="B76" s="199"/>
      <c r="C76" s="199"/>
      <c r="D76" s="199"/>
    </row>
    <row r="77" spans="1:4" ht="18.75" x14ac:dyDescent="0.25">
      <c r="A77" s="199" t="s">
        <v>189</v>
      </c>
      <c r="B77" s="199"/>
      <c r="C77" s="199"/>
      <c r="D77" s="199"/>
    </row>
    <row r="78" spans="1:4" ht="18.75" x14ac:dyDescent="0.25">
      <c r="A78" s="199" t="s">
        <v>190</v>
      </c>
      <c r="B78" s="199"/>
      <c r="C78" s="199"/>
      <c r="D78" s="199"/>
    </row>
    <row r="79" spans="1:4" ht="36" customHeight="1" x14ac:dyDescent="0.25">
      <c r="A79" s="201" t="s">
        <v>191</v>
      </c>
      <c r="B79" s="201"/>
      <c r="C79" s="201"/>
      <c r="D79" s="201"/>
    </row>
    <row r="80" spans="1:4" ht="18.75" x14ac:dyDescent="0.25">
      <c r="A80" s="199" t="s">
        <v>192</v>
      </c>
      <c r="B80" s="199"/>
      <c r="C80" s="199"/>
      <c r="D80" s="199"/>
    </row>
    <row r="81" spans="1:4" ht="38.1" customHeight="1" x14ac:dyDescent="0.25">
      <c r="A81" s="201" t="s">
        <v>193</v>
      </c>
      <c r="B81" s="201"/>
      <c r="C81" s="201"/>
      <c r="D81" s="201"/>
    </row>
    <row r="82" spans="1:4" x14ac:dyDescent="0.25">
      <c r="A82" s="205"/>
      <c r="B82" s="205"/>
      <c r="C82" s="205"/>
      <c r="D82" s="205"/>
    </row>
    <row r="83" spans="1:4" ht="18.75" x14ac:dyDescent="0.25">
      <c r="A83" s="193" t="s">
        <v>194</v>
      </c>
      <c r="B83" s="193"/>
      <c r="C83" s="193"/>
      <c r="D83" s="193"/>
    </row>
    <row r="84" spans="1:4" ht="19.5" customHeight="1" x14ac:dyDescent="0.25">
      <c r="A84" s="204" t="s">
        <v>195</v>
      </c>
      <c r="B84" s="204"/>
      <c r="C84" s="204"/>
      <c r="D84" s="204"/>
    </row>
    <row r="85" spans="1:4" ht="309.95" customHeight="1" x14ac:dyDescent="0.25">
      <c r="A85" s="202" t="s">
        <v>196</v>
      </c>
      <c r="B85" s="202"/>
      <c r="C85" s="202"/>
      <c r="D85" s="202"/>
    </row>
    <row r="86" spans="1:4" ht="21.6" customHeight="1" x14ac:dyDescent="0.25">
      <c r="A86" s="204" t="s">
        <v>197</v>
      </c>
      <c r="B86" s="204"/>
      <c r="C86" s="204"/>
      <c r="D86" s="204"/>
    </row>
    <row r="87" spans="1:4" ht="17.100000000000001" customHeight="1" x14ac:dyDescent="0.25">
      <c r="A87" s="201" t="s">
        <v>198</v>
      </c>
      <c r="B87" s="201"/>
      <c r="C87" s="201"/>
      <c r="D87" s="201"/>
    </row>
    <row r="88" spans="1:4" ht="18" customHeight="1" x14ac:dyDescent="0.25">
      <c r="A88" s="201" t="s">
        <v>199</v>
      </c>
      <c r="B88" s="201"/>
      <c r="C88" s="201"/>
      <c r="D88" s="201"/>
    </row>
    <row r="89" spans="1:4" ht="16.5" customHeight="1" x14ac:dyDescent="0.25">
      <c r="A89" s="201" t="s">
        <v>200</v>
      </c>
      <c r="B89" s="201"/>
      <c r="C89" s="201"/>
      <c r="D89" s="201"/>
    </row>
    <row r="90" spans="1:4" ht="18.95" customHeight="1" x14ac:dyDescent="0.25">
      <c r="A90" s="201" t="s">
        <v>201</v>
      </c>
      <c r="B90" s="201"/>
      <c r="C90" s="201"/>
      <c r="D90" s="201"/>
    </row>
    <row r="91" spans="1:4" ht="21" customHeight="1" x14ac:dyDescent="0.25">
      <c r="A91" s="201" t="s">
        <v>202</v>
      </c>
      <c r="B91" s="201"/>
      <c r="C91" s="201"/>
      <c r="D91" s="201"/>
    </row>
    <row r="92" spans="1:4" ht="38.1" customHeight="1" x14ac:dyDescent="0.25">
      <c r="A92" s="201" t="s">
        <v>203</v>
      </c>
      <c r="B92" s="201"/>
      <c r="C92" s="201"/>
      <c r="D92" s="201"/>
    </row>
    <row r="93" spans="1:4" x14ac:dyDescent="0.25">
      <c r="A93" s="205"/>
      <c r="B93" s="205"/>
      <c r="C93" s="205"/>
      <c r="D93" s="205"/>
    </row>
    <row r="94" spans="1:4" ht="18" customHeight="1" x14ac:dyDescent="0.25">
      <c r="A94" s="200" t="s">
        <v>204</v>
      </c>
      <c r="B94" s="200"/>
      <c r="C94" s="200"/>
      <c r="D94" s="200"/>
    </row>
    <row r="95" spans="1:4" ht="18" customHeight="1" x14ac:dyDescent="0.25">
      <c r="A95" s="204" t="s">
        <v>195</v>
      </c>
      <c r="B95" s="204"/>
      <c r="C95" s="204"/>
      <c r="D95" s="204"/>
    </row>
    <row r="96" spans="1:4" ht="73.5" customHeight="1" x14ac:dyDescent="0.25">
      <c r="A96" s="202" t="s">
        <v>205</v>
      </c>
      <c r="B96" s="202"/>
      <c r="C96" s="202"/>
      <c r="D96" s="202"/>
    </row>
    <row r="97" spans="1:4" ht="111" customHeight="1" x14ac:dyDescent="0.25">
      <c r="A97" s="203" t="s">
        <v>206</v>
      </c>
      <c r="B97" s="203"/>
      <c r="C97" s="203"/>
      <c r="D97" s="203"/>
    </row>
    <row r="98" spans="1:4" ht="75.95" customHeight="1" x14ac:dyDescent="0.25">
      <c r="A98" s="202" t="s">
        <v>207</v>
      </c>
      <c r="B98" s="202"/>
      <c r="C98" s="202"/>
      <c r="D98" s="202"/>
    </row>
    <row r="99" spans="1:4" ht="19.5" customHeight="1" x14ac:dyDescent="0.25">
      <c r="A99" s="204" t="s">
        <v>197</v>
      </c>
      <c r="B99" s="204"/>
      <c r="C99" s="204"/>
      <c r="D99" s="204"/>
    </row>
    <row r="100" spans="1:4" ht="128.1" customHeight="1" x14ac:dyDescent="0.25">
      <c r="A100" s="202" t="s">
        <v>208</v>
      </c>
      <c r="B100" s="202"/>
      <c r="C100" s="202"/>
      <c r="D100" s="202"/>
    </row>
    <row r="101" spans="1:4" ht="108" customHeight="1" x14ac:dyDescent="0.25">
      <c r="A101" s="202" t="s">
        <v>209</v>
      </c>
      <c r="B101" s="202"/>
      <c r="C101" s="202"/>
      <c r="D101" s="202"/>
    </row>
    <row r="102" spans="1:4" ht="126.95" customHeight="1" x14ac:dyDescent="0.25">
      <c r="A102" s="202" t="s">
        <v>210</v>
      </c>
      <c r="B102" s="202"/>
      <c r="C102" s="202"/>
      <c r="D102" s="202"/>
    </row>
    <row r="103" spans="1:4" ht="18.75" customHeight="1" x14ac:dyDescent="0.25">
      <c r="A103" s="193" t="s">
        <v>213</v>
      </c>
      <c r="B103" s="193"/>
      <c r="C103" s="193"/>
      <c r="D103" s="193"/>
    </row>
    <row r="104" spans="1:4" ht="18.600000000000001" customHeight="1" x14ac:dyDescent="0.25">
      <c r="A104" s="204" t="s">
        <v>195</v>
      </c>
      <c r="B104" s="204"/>
      <c r="C104" s="204"/>
      <c r="D104" s="204"/>
    </row>
    <row r="105" spans="1:4" ht="36" customHeight="1" x14ac:dyDescent="0.25">
      <c r="A105" s="199" t="s">
        <v>214</v>
      </c>
      <c r="B105" s="199"/>
      <c r="C105" s="199"/>
      <c r="D105" s="199"/>
    </row>
    <row r="106" spans="1:4" ht="39.950000000000003" customHeight="1" x14ac:dyDescent="0.25">
      <c r="A106" s="201" t="s">
        <v>215</v>
      </c>
      <c r="B106" s="201"/>
      <c r="C106" s="201"/>
      <c r="D106" s="201"/>
    </row>
    <row r="107" spans="1:4" ht="90.6" customHeight="1" x14ac:dyDescent="0.25">
      <c r="A107" s="201" t="s">
        <v>224</v>
      </c>
      <c r="B107" s="201"/>
      <c r="C107" s="201"/>
      <c r="D107" s="201"/>
    </row>
    <row r="108" spans="1:4" ht="37.5" customHeight="1" x14ac:dyDescent="0.25">
      <c r="A108" s="199" t="s">
        <v>216</v>
      </c>
      <c r="B108" s="199"/>
      <c r="C108" s="199"/>
      <c r="D108" s="199"/>
    </row>
    <row r="109" spans="1:4" ht="18.75" x14ac:dyDescent="0.25">
      <c r="A109" s="199" t="s">
        <v>217</v>
      </c>
      <c r="B109" s="199"/>
      <c r="C109" s="199"/>
      <c r="D109" s="199"/>
    </row>
    <row r="110" spans="1:4" ht="39" customHeight="1" x14ac:dyDescent="0.25">
      <c r="A110" s="201" t="s">
        <v>218</v>
      </c>
      <c r="B110" s="201"/>
      <c r="C110" s="201"/>
      <c r="D110" s="201"/>
    </row>
    <row r="111" spans="1:4" ht="39" customHeight="1" x14ac:dyDescent="0.25">
      <c r="A111" s="204" t="s">
        <v>226</v>
      </c>
      <c r="B111" s="204"/>
      <c r="C111" s="204"/>
      <c r="D111" s="204"/>
    </row>
    <row r="112" spans="1:4" ht="60" customHeight="1" x14ac:dyDescent="0.25">
      <c r="A112" s="92" t="s">
        <v>219</v>
      </c>
      <c r="B112" s="92" t="s">
        <v>220</v>
      </c>
      <c r="C112" s="92" t="s">
        <v>221</v>
      </c>
      <c r="D112" s="92" t="s">
        <v>222</v>
      </c>
    </row>
    <row r="113" spans="1:5" ht="45.6" customHeight="1" x14ac:dyDescent="0.25">
      <c r="A113" s="7">
        <v>1</v>
      </c>
      <c r="B113" s="93" t="s">
        <v>225</v>
      </c>
      <c r="C113" s="7">
        <v>679</v>
      </c>
      <c r="D113" s="15">
        <f>C113/1237</f>
        <v>0.54890864995957966</v>
      </c>
    </row>
    <row r="114" spans="1:5" ht="31.5" x14ac:dyDescent="0.25">
      <c r="A114" s="7">
        <v>2</v>
      </c>
      <c r="B114" s="14" t="s">
        <v>223</v>
      </c>
      <c r="C114" s="7">
        <v>558</v>
      </c>
      <c r="D114" s="15">
        <f>C114/1237</f>
        <v>0.45109135004042039</v>
      </c>
    </row>
    <row r="116" spans="1:5" ht="18.75" x14ac:dyDescent="0.3">
      <c r="A116" s="206" t="s">
        <v>197</v>
      </c>
      <c r="B116" s="206"/>
      <c r="C116" s="206"/>
      <c r="D116" s="206"/>
      <c r="E116" s="12"/>
    </row>
    <row r="117" spans="1:5" ht="18" customHeight="1" x14ac:dyDescent="0.25">
      <c r="A117" s="201" t="s">
        <v>239</v>
      </c>
      <c r="B117" s="201"/>
      <c r="C117" s="201"/>
      <c r="D117" s="201"/>
    </row>
    <row r="118" spans="1:5" ht="21.95" customHeight="1" x14ac:dyDescent="0.25">
      <c r="A118" s="201" t="s">
        <v>238</v>
      </c>
      <c r="B118" s="201"/>
      <c r="C118" s="201"/>
      <c r="D118" s="201"/>
    </row>
    <row r="119" spans="1:5" ht="35.450000000000003" customHeight="1" x14ac:dyDescent="0.25">
      <c r="A119" s="201" t="s">
        <v>240</v>
      </c>
      <c r="B119" s="201"/>
      <c r="C119" s="201"/>
      <c r="D119" s="201"/>
    </row>
    <row r="120" spans="1:5" ht="18.95" customHeight="1" x14ac:dyDescent="0.25">
      <c r="A120" s="200" t="s">
        <v>241</v>
      </c>
      <c r="B120" s="200"/>
      <c r="C120" s="200"/>
      <c r="D120" s="200"/>
    </row>
    <row r="121" spans="1:5" ht="108" customHeight="1" x14ac:dyDescent="0.25">
      <c r="A121" s="202" t="s">
        <v>242</v>
      </c>
      <c r="B121" s="202"/>
      <c r="C121" s="202"/>
      <c r="D121" s="202"/>
    </row>
    <row r="122" spans="1:5" ht="35.1" customHeight="1" x14ac:dyDescent="0.25">
      <c r="A122" s="202" t="s">
        <v>243</v>
      </c>
      <c r="B122" s="202"/>
      <c r="C122" s="202"/>
      <c r="D122" s="202"/>
    </row>
    <row r="123" spans="1:5" ht="39.950000000000003" customHeight="1" x14ac:dyDescent="0.25">
      <c r="A123" s="202" t="s">
        <v>244</v>
      </c>
      <c r="B123" s="202"/>
      <c r="C123" s="202"/>
      <c r="D123" s="202"/>
    </row>
    <row r="124" spans="1:5" ht="18" customHeight="1" x14ac:dyDescent="0.25">
      <c r="A124" s="202" t="s">
        <v>245</v>
      </c>
      <c r="B124" s="202"/>
      <c r="C124" s="202"/>
      <c r="D124" s="202"/>
    </row>
    <row r="125" spans="1:5" ht="4.5" customHeight="1" x14ac:dyDescent="0.25">
      <c r="A125" s="202"/>
      <c r="B125" s="202"/>
      <c r="C125" s="202"/>
      <c r="D125" s="202"/>
    </row>
    <row r="126" spans="1:5" ht="56.1" customHeight="1" x14ac:dyDescent="0.25">
      <c r="A126" s="202" t="s">
        <v>246</v>
      </c>
      <c r="B126" s="202"/>
      <c r="C126" s="202"/>
      <c r="D126" s="202"/>
    </row>
    <row r="127" spans="1:5" ht="74.45" customHeight="1" x14ac:dyDescent="0.25">
      <c r="A127" s="202" t="s">
        <v>247</v>
      </c>
      <c r="B127" s="202"/>
      <c r="C127" s="202"/>
      <c r="D127" s="202"/>
    </row>
    <row r="128" spans="1:5" ht="59.1" customHeight="1" x14ac:dyDescent="0.25">
      <c r="A128" s="7" t="s">
        <v>219</v>
      </c>
      <c r="B128" s="7" t="s">
        <v>220</v>
      </c>
      <c r="C128" s="7" t="s">
        <v>221</v>
      </c>
      <c r="D128" s="7" t="s">
        <v>248</v>
      </c>
    </row>
    <row r="129" spans="1:4" ht="35.1" customHeight="1" x14ac:dyDescent="0.25">
      <c r="A129" s="7">
        <v>1</v>
      </c>
      <c r="B129" s="93" t="s">
        <v>223</v>
      </c>
      <c r="C129" s="7">
        <v>848</v>
      </c>
      <c r="D129" s="15">
        <f>848/1075</f>
        <v>0.78883720930232559</v>
      </c>
    </row>
    <row r="130" spans="1:4" ht="23.1" customHeight="1" x14ac:dyDescent="0.25">
      <c r="A130" s="7">
        <v>2</v>
      </c>
      <c r="B130" s="93" t="s">
        <v>249</v>
      </c>
      <c r="C130" s="7">
        <v>227</v>
      </c>
      <c r="D130" s="15">
        <f>227/1075</f>
        <v>0.21116279069767441</v>
      </c>
    </row>
    <row r="132" spans="1:4" ht="76.5" customHeight="1" x14ac:dyDescent="0.25">
      <c r="A132" s="202" t="s">
        <v>250</v>
      </c>
      <c r="B132" s="202"/>
      <c r="C132" s="202"/>
      <c r="D132" s="202"/>
    </row>
    <row r="133" spans="1:4" ht="110.25" customHeight="1" x14ac:dyDescent="0.25">
      <c r="A133" s="201" t="s">
        <v>758</v>
      </c>
      <c r="B133" s="201"/>
      <c r="C133" s="201"/>
      <c r="D133" s="201"/>
    </row>
    <row r="134" spans="1:4" ht="36" customHeight="1" x14ac:dyDescent="0.25">
      <c r="A134" s="201"/>
      <c r="B134" s="201"/>
      <c r="C134" s="201"/>
      <c r="D134" s="201"/>
    </row>
    <row r="135" spans="1:4" ht="140.25" customHeight="1" x14ac:dyDescent="0.25">
      <c r="A135" s="201"/>
      <c r="B135" s="201"/>
      <c r="C135" s="201"/>
      <c r="D135" s="201"/>
    </row>
    <row r="136" spans="1:4" ht="129" customHeight="1" x14ac:dyDescent="0.25">
      <c r="A136" s="201"/>
      <c r="B136" s="201"/>
      <c r="C136" s="201"/>
      <c r="D136" s="201"/>
    </row>
    <row r="137" spans="1:4" ht="51" customHeight="1" x14ac:dyDescent="0.25">
      <c r="A137" s="201"/>
      <c r="B137" s="201"/>
      <c r="C137" s="201"/>
      <c r="D137" s="201"/>
    </row>
    <row r="138" spans="1:4" ht="72.599999999999994" customHeight="1" x14ac:dyDescent="0.25">
      <c r="A138" s="201"/>
      <c r="B138" s="201"/>
      <c r="C138" s="201"/>
      <c r="D138" s="201"/>
    </row>
    <row r="139" spans="1:4" ht="30.6" customHeight="1" x14ac:dyDescent="0.25">
      <c r="A139" s="201"/>
      <c r="B139" s="201"/>
      <c r="C139" s="201"/>
      <c r="D139" s="201"/>
    </row>
    <row r="140" spans="1:4" ht="24.95" customHeight="1" x14ac:dyDescent="0.25">
      <c r="A140" s="201"/>
      <c r="B140" s="201"/>
      <c r="C140" s="201"/>
      <c r="D140" s="201"/>
    </row>
    <row r="141" spans="1:4" ht="30.6" customHeight="1" x14ac:dyDescent="0.25">
      <c r="A141" s="201"/>
      <c r="B141" s="201"/>
      <c r="C141" s="201"/>
      <c r="D141" s="201"/>
    </row>
    <row r="142" spans="1:4" ht="30.6" customHeight="1" x14ac:dyDescent="0.25">
      <c r="A142" s="201"/>
      <c r="B142" s="201"/>
      <c r="C142" s="201"/>
      <c r="D142" s="201"/>
    </row>
    <row r="143" spans="1:4" ht="30.6" customHeight="1" x14ac:dyDescent="0.25">
      <c r="A143" s="201"/>
      <c r="B143" s="201"/>
      <c r="C143" s="201"/>
      <c r="D143" s="201"/>
    </row>
    <row r="144" spans="1:4" ht="30.6" customHeight="1" x14ac:dyDescent="0.25">
      <c r="A144" s="201"/>
      <c r="B144" s="201"/>
      <c r="C144" s="201"/>
      <c r="D144" s="201"/>
    </row>
    <row r="145" spans="1:4" ht="30.6" customHeight="1" x14ac:dyDescent="0.25">
      <c r="A145" s="201"/>
      <c r="B145" s="201"/>
      <c r="C145" s="201"/>
      <c r="D145" s="201"/>
    </row>
    <row r="146" spans="1:4" ht="27.95" customHeight="1" x14ac:dyDescent="0.25">
      <c r="A146" s="201"/>
      <c r="B146" s="201"/>
      <c r="C146" s="201"/>
      <c r="D146" s="201"/>
    </row>
    <row r="147" spans="1:4" ht="30.6" customHeight="1" x14ac:dyDescent="0.25">
      <c r="A147" s="201"/>
      <c r="B147" s="201"/>
      <c r="C147" s="201"/>
      <c r="D147" s="201"/>
    </row>
    <row r="148" spans="1:4" ht="30.6" customHeight="1" x14ac:dyDescent="0.25">
      <c r="A148" s="201"/>
      <c r="B148" s="201"/>
      <c r="C148" s="201"/>
      <c r="D148" s="201"/>
    </row>
    <row r="149" spans="1:4" ht="18" customHeight="1" x14ac:dyDescent="0.25">
      <c r="A149" s="201"/>
      <c r="B149" s="201"/>
      <c r="C149" s="201"/>
      <c r="D149" s="201"/>
    </row>
    <row r="150" spans="1:4" ht="18" customHeight="1" x14ac:dyDescent="0.25">
      <c r="A150" s="201"/>
      <c r="B150" s="201"/>
      <c r="C150" s="201"/>
      <c r="D150" s="201"/>
    </row>
    <row r="151" spans="1:4" ht="365.45" customHeight="1" x14ac:dyDescent="0.25">
      <c r="A151" s="201"/>
      <c r="B151" s="201"/>
      <c r="C151" s="201"/>
      <c r="D151" s="201"/>
    </row>
    <row r="152" spans="1:4" ht="36" customHeight="1" x14ac:dyDescent="0.3">
      <c r="A152" s="207" t="s">
        <v>251</v>
      </c>
      <c r="B152" s="207"/>
      <c r="C152" s="207"/>
      <c r="D152" s="207"/>
    </row>
    <row r="153" spans="1:4" ht="18.75" x14ac:dyDescent="0.25">
      <c r="A153" s="208" t="s">
        <v>252</v>
      </c>
      <c r="B153" s="208"/>
      <c r="C153" s="208"/>
      <c r="D153" s="208"/>
    </row>
    <row r="154" spans="1:4" ht="165.95" customHeight="1" x14ac:dyDescent="0.25">
      <c r="A154" s="202" t="s">
        <v>253</v>
      </c>
      <c r="B154" s="202"/>
      <c r="C154" s="202"/>
      <c r="D154" s="202"/>
    </row>
    <row r="155" spans="1:4" ht="40.5" customHeight="1" x14ac:dyDescent="0.25">
      <c r="A155" s="202" t="s">
        <v>254</v>
      </c>
      <c r="B155" s="202"/>
      <c r="C155" s="202"/>
      <c r="D155" s="202"/>
    </row>
    <row r="156" spans="1:4" ht="72" customHeight="1" x14ac:dyDescent="0.25">
      <c r="A156" s="202" t="s">
        <v>255</v>
      </c>
      <c r="B156" s="202"/>
      <c r="C156" s="202"/>
      <c r="D156" s="202"/>
    </row>
    <row r="157" spans="1:4" ht="90.95" customHeight="1" x14ac:dyDescent="0.25">
      <c r="A157" s="202" t="s">
        <v>256</v>
      </c>
      <c r="B157" s="202"/>
      <c r="C157" s="202"/>
      <c r="D157" s="202"/>
    </row>
    <row r="158" spans="1:4" ht="18.600000000000001" customHeight="1" x14ac:dyDescent="0.25">
      <c r="A158" s="210" t="s">
        <v>257</v>
      </c>
      <c r="B158" s="210"/>
      <c r="C158" s="210"/>
      <c r="D158" s="210"/>
    </row>
    <row r="159" spans="1:4" ht="21" customHeight="1" x14ac:dyDescent="0.25">
      <c r="A159" s="202" t="s">
        <v>259</v>
      </c>
      <c r="B159" s="202"/>
      <c r="C159" s="202"/>
      <c r="D159" s="202"/>
    </row>
    <row r="160" spans="1:4" ht="56.25" customHeight="1" x14ac:dyDescent="0.25">
      <c r="A160" s="202" t="s">
        <v>258</v>
      </c>
      <c r="B160" s="202"/>
      <c r="C160" s="202"/>
      <c r="D160" s="202"/>
    </row>
    <row r="161" spans="1:4" ht="54.95" customHeight="1" x14ac:dyDescent="0.25">
      <c r="A161" s="202" t="s">
        <v>260</v>
      </c>
      <c r="B161" s="202"/>
      <c r="C161" s="202"/>
      <c r="D161" s="202"/>
    </row>
    <row r="162" spans="1:4" ht="38.1" customHeight="1" x14ac:dyDescent="0.25">
      <c r="A162" s="202" t="s">
        <v>261</v>
      </c>
      <c r="B162" s="202"/>
      <c r="C162" s="202"/>
      <c r="D162" s="202"/>
    </row>
    <row r="163" spans="1:4" ht="36" customHeight="1" x14ac:dyDescent="0.25">
      <c r="A163" s="209" t="s">
        <v>262</v>
      </c>
      <c r="B163" s="209"/>
      <c r="C163" s="209"/>
      <c r="D163" s="209"/>
    </row>
    <row r="164" spans="1:4" ht="37.5" customHeight="1" x14ac:dyDescent="0.25">
      <c r="A164" s="209" t="s">
        <v>263</v>
      </c>
      <c r="B164" s="209"/>
      <c r="C164" s="209"/>
      <c r="D164" s="209"/>
    </row>
    <row r="165" spans="1:4" ht="53.1" customHeight="1" x14ac:dyDescent="0.25">
      <c r="A165" s="197" t="s">
        <v>264</v>
      </c>
      <c r="B165" s="197"/>
      <c r="C165" s="197"/>
      <c r="D165" s="197"/>
    </row>
    <row r="166" spans="1:4" ht="57" customHeight="1" x14ac:dyDescent="0.25">
      <c r="A166" s="202" t="s">
        <v>265</v>
      </c>
      <c r="B166" s="202"/>
      <c r="C166" s="202"/>
      <c r="D166" s="202"/>
    </row>
    <row r="167" spans="1:4" ht="147.6" customHeight="1" x14ac:dyDescent="0.25">
      <c r="A167" s="202" t="s">
        <v>266</v>
      </c>
      <c r="B167" s="202"/>
      <c r="C167" s="202"/>
      <c r="D167" s="202"/>
    </row>
    <row r="168" spans="1:4" ht="150.94999999999999" customHeight="1" x14ac:dyDescent="0.25">
      <c r="A168" s="202" t="s">
        <v>267</v>
      </c>
      <c r="B168" s="202"/>
      <c r="C168" s="202"/>
      <c r="D168" s="202"/>
    </row>
    <row r="169" spans="1:4" ht="53.45" customHeight="1" x14ac:dyDescent="0.25">
      <c r="A169" s="197" t="s">
        <v>268</v>
      </c>
      <c r="B169" s="197"/>
      <c r="C169" s="197"/>
      <c r="D169" s="197"/>
    </row>
    <row r="170" spans="1:4" ht="90.6" customHeight="1" x14ac:dyDescent="0.25">
      <c r="A170" s="202" t="s">
        <v>269</v>
      </c>
      <c r="B170" s="202"/>
      <c r="C170" s="202"/>
      <c r="D170" s="202"/>
    </row>
    <row r="171" spans="1:4" ht="57" customHeight="1" x14ac:dyDescent="0.25">
      <c r="A171" s="202" t="s">
        <v>270</v>
      </c>
      <c r="B171" s="202"/>
      <c r="C171" s="202"/>
      <c r="D171" s="202"/>
    </row>
    <row r="172" spans="1:4" ht="129.75" customHeight="1" x14ac:dyDescent="0.25">
      <c r="A172" s="202" t="s">
        <v>271</v>
      </c>
      <c r="B172" s="202"/>
      <c r="C172" s="202"/>
      <c r="D172" s="202"/>
    </row>
    <row r="173" spans="1:4" ht="108" customHeight="1" x14ac:dyDescent="0.25">
      <c r="A173" s="202" t="s">
        <v>272</v>
      </c>
      <c r="B173" s="202"/>
      <c r="C173" s="202"/>
      <c r="D173" s="202"/>
    </row>
    <row r="174" spans="1:4" ht="20.100000000000001" customHeight="1" x14ac:dyDescent="0.25">
      <c r="A174" s="211" t="s">
        <v>273</v>
      </c>
      <c r="B174" s="211"/>
      <c r="C174" s="211"/>
      <c r="D174" s="211"/>
    </row>
    <row r="175" spans="1:4" ht="18.75" x14ac:dyDescent="0.25">
      <c r="A175" s="209" t="s">
        <v>274</v>
      </c>
      <c r="B175" s="209"/>
      <c r="C175" s="209"/>
      <c r="D175" s="209"/>
    </row>
    <row r="176" spans="1:4" ht="18.75" x14ac:dyDescent="0.25">
      <c r="A176" s="209" t="s">
        <v>275</v>
      </c>
      <c r="B176" s="209"/>
      <c r="C176" s="209"/>
      <c r="D176" s="209"/>
    </row>
    <row r="177" spans="1:4" ht="18.75" x14ac:dyDescent="0.25">
      <c r="A177" s="209" t="s">
        <v>276</v>
      </c>
      <c r="B177" s="209"/>
      <c r="C177" s="209"/>
      <c r="D177" s="209"/>
    </row>
    <row r="178" spans="1:4" ht="24.75" customHeight="1" x14ac:dyDescent="0.25">
      <c r="A178" s="212" t="s">
        <v>277</v>
      </c>
      <c r="B178" s="212"/>
      <c r="C178" s="212"/>
      <c r="D178" s="212"/>
    </row>
    <row r="179" spans="1:4" ht="36.75" customHeight="1" x14ac:dyDescent="0.25">
      <c r="A179" s="209" t="s">
        <v>278</v>
      </c>
      <c r="B179" s="209"/>
      <c r="C179" s="209"/>
      <c r="D179" s="209"/>
    </row>
    <row r="180" spans="1:4" ht="38.25" customHeight="1" x14ac:dyDescent="0.25">
      <c r="A180" s="209" t="s">
        <v>279</v>
      </c>
      <c r="B180" s="209"/>
      <c r="C180" s="209"/>
      <c r="D180" s="209"/>
    </row>
    <row r="181" spans="1:4" ht="20.25" customHeight="1" x14ac:dyDescent="0.25">
      <c r="A181" s="212" t="s">
        <v>280</v>
      </c>
      <c r="B181" s="212"/>
      <c r="C181" s="212"/>
      <c r="D181" s="212"/>
    </row>
    <row r="182" spans="1:4" ht="18.75" x14ac:dyDescent="0.25">
      <c r="A182" s="209" t="s">
        <v>281</v>
      </c>
      <c r="B182" s="209"/>
      <c r="C182" s="209"/>
      <c r="D182" s="209"/>
    </row>
    <row r="183" spans="1:4" ht="33.950000000000003" customHeight="1" x14ac:dyDescent="0.25">
      <c r="A183" s="197" t="s">
        <v>282</v>
      </c>
      <c r="B183" s="197"/>
      <c r="C183" s="197"/>
      <c r="D183" s="197"/>
    </row>
    <row r="184" spans="1:4" ht="73.5" customHeight="1" x14ac:dyDescent="0.25">
      <c r="A184" s="201" t="s">
        <v>283</v>
      </c>
      <c r="B184" s="201"/>
      <c r="C184" s="201"/>
      <c r="D184" s="201"/>
    </row>
    <row r="185" spans="1:4" ht="53.45" customHeight="1" x14ac:dyDescent="0.25">
      <c r="A185" s="202" t="s">
        <v>284</v>
      </c>
      <c r="B185" s="202"/>
      <c r="C185" s="202"/>
      <c r="D185" s="202"/>
    </row>
    <row r="186" spans="1:4" ht="18.75" x14ac:dyDescent="0.25">
      <c r="A186" s="209" t="s">
        <v>285</v>
      </c>
      <c r="B186" s="209"/>
      <c r="C186" s="209"/>
      <c r="D186" s="209"/>
    </row>
    <row r="187" spans="1:4" ht="42" customHeight="1" x14ac:dyDescent="0.25">
      <c r="A187" s="209" t="s">
        <v>286</v>
      </c>
      <c r="B187" s="209"/>
      <c r="C187" s="209"/>
      <c r="D187" s="209"/>
    </row>
    <row r="188" spans="1:4" ht="55.5" customHeight="1" x14ac:dyDescent="0.25">
      <c r="A188" s="202" t="s">
        <v>287</v>
      </c>
      <c r="B188" s="202"/>
      <c r="C188" s="202"/>
      <c r="D188" s="202"/>
    </row>
    <row r="189" spans="1:4" ht="74.45" customHeight="1" x14ac:dyDescent="0.25">
      <c r="A189" s="201" t="s">
        <v>290</v>
      </c>
      <c r="B189" s="201"/>
      <c r="C189" s="201"/>
      <c r="D189" s="201"/>
    </row>
    <row r="190" spans="1:4" ht="18.75" x14ac:dyDescent="0.25">
      <c r="A190" s="209" t="s">
        <v>288</v>
      </c>
      <c r="B190" s="209"/>
      <c r="C190" s="209"/>
      <c r="D190" s="209"/>
    </row>
    <row r="191" spans="1:4" ht="18.75" x14ac:dyDescent="0.25">
      <c r="A191" s="209" t="s">
        <v>289</v>
      </c>
      <c r="B191" s="209"/>
      <c r="C191" s="209"/>
      <c r="D191" s="209"/>
    </row>
    <row r="192" spans="1:4" ht="92.1" customHeight="1" x14ac:dyDescent="0.25">
      <c r="A192" s="202" t="s">
        <v>291</v>
      </c>
      <c r="B192" s="202"/>
      <c r="C192" s="202"/>
      <c r="D192" s="202"/>
    </row>
    <row r="193" spans="1:4" ht="92.45" customHeight="1" x14ac:dyDescent="0.25">
      <c r="A193" s="202" t="s">
        <v>292</v>
      </c>
      <c r="B193" s="202"/>
      <c r="C193" s="202"/>
      <c r="D193" s="202"/>
    </row>
    <row r="194" spans="1:4" ht="147.6" customHeight="1" x14ac:dyDescent="0.25">
      <c r="A194" s="202" t="s">
        <v>293</v>
      </c>
      <c r="B194" s="202"/>
      <c r="C194" s="202"/>
      <c r="D194" s="202"/>
    </row>
    <row r="195" spans="1:4" ht="20.25" customHeight="1" x14ac:dyDescent="0.25">
      <c r="A195" s="212" t="s">
        <v>294</v>
      </c>
      <c r="B195" s="212"/>
      <c r="C195" s="212"/>
      <c r="D195" s="212"/>
    </row>
    <row r="196" spans="1:4" ht="18" customHeight="1" x14ac:dyDescent="0.25">
      <c r="A196" s="193" t="s">
        <v>295</v>
      </c>
      <c r="B196" s="193"/>
      <c r="C196" s="193" t="s">
        <v>296</v>
      </c>
      <c r="D196" s="193"/>
    </row>
    <row r="197" spans="1:4" ht="33.75" customHeight="1" x14ac:dyDescent="0.25">
      <c r="A197" s="11"/>
      <c r="B197" s="11"/>
      <c r="C197" s="11"/>
      <c r="D197" s="11"/>
    </row>
    <row r="198" spans="1:4" x14ac:dyDescent="0.25">
      <c r="A198" s="13"/>
      <c r="B198" s="13"/>
      <c r="C198" s="13"/>
      <c r="D198" s="13"/>
    </row>
    <row r="199" spans="1:4" x14ac:dyDescent="0.25">
      <c r="A199" s="205"/>
      <c r="B199" s="205"/>
      <c r="C199" s="205"/>
      <c r="D199" s="205"/>
    </row>
    <row r="200" spans="1:4" x14ac:dyDescent="0.25">
      <c r="A200" s="205"/>
      <c r="B200" s="205"/>
      <c r="C200" s="205"/>
      <c r="D200" s="205"/>
    </row>
    <row r="201" spans="1:4" x14ac:dyDescent="0.25">
      <c r="A201" s="205"/>
      <c r="B201" s="205"/>
      <c r="C201" s="205"/>
      <c r="D201" s="205"/>
    </row>
    <row r="202" spans="1:4" x14ac:dyDescent="0.25">
      <c r="A202" s="205"/>
      <c r="B202" s="205"/>
      <c r="C202" s="205"/>
      <c r="D202" s="205"/>
    </row>
    <row r="203" spans="1:4" ht="5.0999999999999996" customHeight="1" x14ac:dyDescent="0.25">
      <c r="A203" s="205"/>
      <c r="B203" s="205"/>
      <c r="C203" s="205"/>
      <c r="D203" s="205"/>
    </row>
    <row r="204" spans="1:4" hidden="1" x14ac:dyDescent="0.25">
      <c r="A204" s="205"/>
      <c r="B204" s="205"/>
      <c r="C204" s="205"/>
      <c r="D204" s="205"/>
    </row>
    <row r="205" spans="1:4" ht="5.0999999999999996" customHeight="1" x14ac:dyDescent="0.25">
      <c r="A205" s="205"/>
      <c r="B205" s="205"/>
      <c r="C205" s="205"/>
      <c r="D205" s="205"/>
    </row>
    <row r="206" spans="1:4" hidden="1" x14ac:dyDescent="0.25">
      <c r="A206" s="205"/>
      <c r="B206" s="205"/>
      <c r="C206" s="205"/>
      <c r="D206" s="205"/>
    </row>
    <row r="207" spans="1:4" ht="9" hidden="1" customHeight="1" x14ac:dyDescent="0.25">
      <c r="A207" s="205"/>
      <c r="B207" s="205"/>
      <c r="C207" s="205"/>
      <c r="D207" s="205"/>
    </row>
    <row r="208" spans="1:4" x14ac:dyDescent="0.25">
      <c r="A208" s="205"/>
      <c r="B208" s="205"/>
      <c r="C208" s="205"/>
      <c r="D208" s="205"/>
    </row>
    <row r="209" spans="1:4" x14ac:dyDescent="0.25">
      <c r="A209" s="205"/>
      <c r="B209" s="205"/>
      <c r="C209" s="205"/>
      <c r="D209" s="205"/>
    </row>
    <row r="210" spans="1:4" x14ac:dyDescent="0.25">
      <c r="A210" s="205"/>
      <c r="B210" s="205"/>
      <c r="C210" s="205"/>
      <c r="D210" s="205"/>
    </row>
    <row r="211" spans="1:4" ht="9.9499999999999993" customHeight="1" x14ac:dyDescent="0.25">
      <c r="A211" s="205"/>
      <c r="B211" s="205"/>
      <c r="C211" s="205"/>
      <c r="D211" s="205"/>
    </row>
    <row r="212" spans="1:4" x14ac:dyDescent="0.25">
      <c r="A212" s="205"/>
      <c r="B212" s="205"/>
      <c r="C212" s="205"/>
      <c r="D212" s="205"/>
    </row>
    <row r="213" spans="1:4" x14ac:dyDescent="0.25">
      <c r="A213" s="205"/>
      <c r="B213" s="205"/>
      <c r="C213" s="205"/>
      <c r="D213" s="205"/>
    </row>
    <row r="214" spans="1:4" ht="16.5" customHeight="1" x14ac:dyDescent="0.25">
      <c r="A214" s="205"/>
      <c r="B214" s="205"/>
      <c r="C214" s="205"/>
      <c r="D214" s="205"/>
    </row>
    <row r="215" spans="1:4" x14ac:dyDescent="0.25">
      <c r="A215" s="205"/>
      <c r="B215" s="205"/>
      <c r="C215" s="205"/>
      <c r="D215" s="205"/>
    </row>
    <row r="216" spans="1:4" x14ac:dyDescent="0.25">
      <c r="A216" s="205"/>
      <c r="B216" s="205"/>
      <c r="C216" s="205"/>
      <c r="D216" s="205"/>
    </row>
    <row r="217" spans="1:4" x14ac:dyDescent="0.25">
      <c r="A217" s="205"/>
      <c r="B217" s="205"/>
      <c r="C217" s="205"/>
      <c r="D217" s="205"/>
    </row>
    <row r="218" spans="1:4" x14ac:dyDescent="0.25">
      <c r="A218" s="205"/>
      <c r="B218" s="205"/>
      <c r="C218" s="205"/>
      <c r="D218" s="205"/>
    </row>
    <row r="219" spans="1:4" x14ac:dyDescent="0.25">
      <c r="A219" s="205"/>
      <c r="B219" s="205"/>
      <c r="C219" s="205"/>
      <c r="D219" s="205"/>
    </row>
    <row r="220" spans="1:4" ht="3.95" customHeight="1" x14ac:dyDescent="0.25">
      <c r="A220" s="205"/>
      <c r="B220" s="205"/>
      <c r="C220" s="205"/>
      <c r="D220" s="205"/>
    </row>
    <row r="221" spans="1:4" ht="77.25" customHeight="1" x14ac:dyDescent="0.25">
      <c r="A221" s="209" t="s">
        <v>297</v>
      </c>
      <c r="B221" s="209"/>
      <c r="C221" s="209"/>
      <c r="D221" s="209"/>
    </row>
    <row r="222" spans="1:4" x14ac:dyDescent="0.25">
      <c r="A222" s="205"/>
      <c r="B222" s="205"/>
      <c r="C222" s="205"/>
      <c r="D222" s="205"/>
    </row>
    <row r="223" spans="1:4" x14ac:dyDescent="0.25">
      <c r="A223" s="205"/>
      <c r="B223" s="205"/>
      <c r="C223" s="205"/>
      <c r="D223" s="205"/>
    </row>
    <row r="224" spans="1:4" x14ac:dyDescent="0.25">
      <c r="A224" s="205"/>
      <c r="B224" s="205"/>
      <c r="C224" s="205"/>
      <c r="D224" s="205"/>
    </row>
    <row r="225" spans="1:4" x14ac:dyDescent="0.25">
      <c r="A225" s="205"/>
      <c r="B225" s="205"/>
      <c r="C225" s="205"/>
      <c r="D225" s="205"/>
    </row>
    <row r="226" spans="1:4" x14ac:dyDescent="0.25">
      <c r="A226" s="205"/>
      <c r="B226" s="205"/>
      <c r="C226" s="205"/>
      <c r="D226" s="205"/>
    </row>
    <row r="227" spans="1:4" x14ac:dyDescent="0.25">
      <c r="A227" s="205"/>
      <c r="B227" s="205"/>
      <c r="C227" s="205"/>
      <c r="D227" s="205"/>
    </row>
    <row r="228" spans="1:4" x14ac:dyDescent="0.25">
      <c r="A228" s="205"/>
      <c r="B228" s="205"/>
      <c r="C228" s="205"/>
      <c r="D228" s="205"/>
    </row>
    <row r="229" spans="1:4" x14ac:dyDescent="0.25">
      <c r="A229" s="205"/>
      <c r="B229" s="205"/>
      <c r="C229" s="205"/>
      <c r="D229" s="205"/>
    </row>
    <row r="230" spans="1:4" x14ac:dyDescent="0.25">
      <c r="A230" s="205"/>
      <c r="B230" s="205"/>
      <c r="C230" s="205"/>
      <c r="D230" s="205"/>
    </row>
    <row r="231" spans="1:4" x14ac:dyDescent="0.25">
      <c r="A231" s="205"/>
      <c r="B231" s="205"/>
      <c r="C231" s="205"/>
      <c r="D231" s="205"/>
    </row>
    <row r="232" spans="1:4" x14ac:dyDescent="0.25">
      <c r="A232" s="205"/>
      <c r="B232" s="205"/>
      <c r="C232" s="205"/>
      <c r="D232" s="205"/>
    </row>
    <row r="233" spans="1:4" x14ac:dyDescent="0.25">
      <c r="A233" s="205"/>
      <c r="B233" s="205"/>
      <c r="C233" s="205"/>
      <c r="D233" s="205"/>
    </row>
    <row r="234" spans="1:4" x14ac:dyDescent="0.25">
      <c r="A234" s="205"/>
      <c r="B234" s="205"/>
      <c r="C234" s="205"/>
      <c r="D234" s="205"/>
    </row>
    <row r="235" spans="1:4" x14ac:dyDescent="0.25">
      <c r="A235" s="205"/>
      <c r="B235" s="205"/>
      <c r="C235" s="205"/>
      <c r="D235" s="205"/>
    </row>
    <row r="236" spans="1:4" x14ac:dyDescent="0.25">
      <c r="A236" s="205"/>
      <c r="B236" s="205"/>
      <c r="C236" s="205"/>
      <c r="D236" s="205"/>
    </row>
    <row r="237" spans="1:4" x14ac:dyDescent="0.25">
      <c r="A237" s="205"/>
      <c r="B237" s="205"/>
      <c r="C237" s="205"/>
      <c r="D237" s="205"/>
    </row>
    <row r="238" spans="1:4" x14ac:dyDescent="0.25">
      <c r="A238" s="205"/>
      <c r="B238" s="205"/>
      <c r="C238" s="205"/>
      <c r="D238" s="205"/>
    </row>
    <row r="239" spans="1:4" x14ac:dyDescent="0.25">
      <c r="A239" s="205"/>
      <c r="B239" s="205"/>
      <c r="C239" s="205"/>
      <c r="D239" s="205"/>
    </row>
    <row r="240" spans="1:4" x14ac:dyDescent="0.25">
      <c r="A240" s="205"/>
      <c r="B240" s="205"/>
      <c r="C240" s="205"/>
      <c r="D240" s="205"/>
    </row>
    <row r="241" spans="1:4" x14ac:dyDescent="0.25">
      <c r="A241" s="205"/>
      <c r="B241" s="205"/>
      <c r="C241" s="205"/>
      <c r="D241" s="205"/>
    </row>
    <row r="242" spans="1:4" x14ac:dyDescent="0.25">
      <c r="A242" s="205"/>
      <c r="B242" s="205"/>
      <c r="C242" s="205"/>
      <c r="D242" s="205"/>
    </row>
    <row r="243" spans="1:4" x14ac:dyDescent="0.25">
      <c r="A243" s="205"/>
      <c r="B243" s="205"/>
      <c r="C243" s="205"/>
      <c r="D243" s="205"/>
    </row>
    <row r="244" spans="1:4" x14ac:dyDescent="0.25">
      <c r="A244" s="205"/>
      <c r="B244" s="205"/>
      <c r="C244" s="205"/>
      <c r="D244" s="205"/>
    </row>
    <row r="245" spans="1:4" x14ac:dyDescent="0.25">
      <c r="A245" s="205"/>
      <c r="B245" s="205"/>
      <c r="C245" s="205"/>
      <c r="D245" s="205"/>
    </row>
    <row r="246" spans="1:4" x14ac:dyDescent="0.25">
      <c r="A246" s="205"/>
      <c r="B246" s="205"/>
      <c r="C246" s="205"/>
      <c r="D246" s="205"/>
    </row>
    <row r="247" spans="1:4" x14ac:dyDescent="0.25">
      <c r="A247" s="205"/>
      <c r="B247" s="205"/>
      <c r="C247" s="205"/>
      <c r="D247" s="205"/>
    </row>
    <row r="248" spans="1:4" x14ac:dyDescent="0.25">
      <c r="A248" s="205"/>
      <c r="B248" s="205"/>
      <c r="C248" s="205"/>
      <c r="D248" s="205"/>
    </row>
    <row r="249" spans="1:4" x14ac:dyDescent="0.25">
      <c r="A249" s="205"/>
      <c r="B249" s="205"/>
      <c r="C249" s="205"/>
      <c r="D249" s="205"/>
    </row>
    <row r="250" spans="1:4" x14ac:dyDescent="0.25">
      <c r="A250" s="205"/>
      <c r="B250" s="205"/>
      <c r="C250" s="205"/>
      <c r="D250" s="205"/>
    </row>
    <row r="251" spans="1:4" x14ac:dyDescent="0.25">
      <c r="A251" s="205"/>
      <c r="B251" s="205"/>
      <c r="C251" s="205"/>
      <c r="D251" s="205"/>
    </row>
    <row r="252" spans="1:4" x14ac:dyDescent="0.25">
      <c r="A252" s="205"/>
      <c r="B252" s="205"/>
      <c r="C252" s="205"/>
      <c r="D252" s="205"/>
    </row>
    <row r="253" spans="1:4" x14ac:dyDescent="0.25">
      <c r="A253" s="205"/>
      <c r="B253" s="205"/>
      <c r="C253" s="205"/>
      <c r="D253" s="205"/>
    </row>
    <row r="254" spans="1:4" x14ac:dyDescent="0.25">
      <c r="A254" s="205"/>
      <c r="B254" s="205"/>
      <c r="C254" s="205"/>
      <c r="D254" s="205"/>
    </row>
    <row r="255" spans="1:4" x14ac:dyDescent="0.25">
      <c r="A255" s="205"/>
      <c r="B255" s="205"/>
      <c r="C255" s="205"/>
      <c r="D255" s="205"/>
    </row>
    <row r="256" spans="1:4" x14ac:dyDescent="0.25">
      <c r="A256" s="205"/>
      <c r="B256" s="205"/>
      <c r="C256" s="205"/>
      <c r="D256" s="205"/>
    </row>
    <row r="257" spans="1:4" x14ac:dyDescent="0.25">
      <c r="A257" s="205"/>
      <c r="B257" s="205"/>
      <c r="C257" s="205"/>
      <c r="D257" s="205"/>
    </row>
    <row r="258" spans="1:4" x14ac:dyDescent="0.25">
      <c r="A258" s="205"/>
      <c r="B258" s="205"/>
      <c r="C258" s="205"/>
      <c r="D258" s="205"/>
    </row>
    <row r="259" spans="1:4" x14ac:dyDescent="0.25">
      <c r="A259" s="205"/>
      <c r="B259" s="205"/>
      <c r="C259" s="205"/>
      <c r="D259" s="205"/>
    </row>
    <row r="260" spans="1:4" x14ac:dyDescent="0.25">
      <c r="A260" s="205"/>
      <c r="B260" s="205"/>
      <c r="C260" s="205"/>
      <c r="D260" s="205"/>
    </row>
    <row r="261" spans="1:4" x14ac:dyDescent="0.25">
      <c r="A261" s="205"/>
      <c r="B261" s="205"/>
      <c r="C261" s="205"/>
      <c r="D261" s="205"/>
    </row>
    <row r="262" spans="1:4" x14ac:dyDescent="0.25">
      <c r="A262" s="205"/>
      <c r="B262" s="205"/>
      <c r="C262" s="205"/>
      <c r="D262" s="205"/>
    </row>
    <row r="263" spans="1:4" x14ac:dyDescent="0.25">
      <c r="A263" s="205"/>
      <c r="B263" s="205"/>
      <c r="C263" s="205"/>
      <c r="D263" s="205"/>
    </row>
    <row r="264" spans="1:4" x14ac:dyDescent="0.25">
      <c r="A264" s="205"/>
      <c r="B264" s="205"/>
      <c r="C264" s="205"/>
      <c r="D264" s="205"/>
    </row>
    <row r="265" spans="1:4" x14ac:dyDescent="0.25">
      <c r="A265" s="205"/>
      <c r="B265" s="205"/>
      <c r="C265" s="205"/>
      <c r="D265" s="205"/>
    </row>
    <row r="266" spans="1:4" x14ac:dyDescent="0.25">
      <c r="A266" s="205"/>
      <c r="B266" s="205"/>
      <c r="C266" s="205"/>
      <c r="D266" s="205"/>
    </row>
    <row r="267" spans="1:4" x14ac:dyDescent="0.25">
      <c r="A267" s="205"/>
      <c r="B267" s="205"/>
      <c r="C267" s="205"/>
      <c r="D267" s="205"/>
    </row>
    <row r="268" spans="1:4" x14ac:dyDescent="0.25">
      <c r="A268" s="205"/>
      <c r="B268" s="205"/>
      <c r="C268" s="205"/>
      <c r="D268" s="205"/>
    </row>
    <row r="269" spans="1:4" x14ac:dyDescent="0.25">
      <c r="A269" s="205"/>
      <c r="B269" s="205"/>
      <c r="C269" s="205"/>
      <c r="D269" s="205"/>
    </row>
    <row r="270" spans="1:4" x14ac:dyDescent="0.25">
      <c r="A270" s="205"/>
      <c r="B270" s="205"/>
      <c r="C270" s="205"/>
      <c r="D270" s="205"/>
    </row>
    <row r="271" spans="1:4" x14ac:dyDescent="0.25">
      <c r="A271" s="205"/>
      <c r="B271" s="205"/>
      <c r="C271" s="205"/>
      <c r="D271" s="205"/>
    </row>
    <row r="272" spans="1:4" x14ac:dyDescent="0.25">
      <c r="A272" s="205"/>
      <c r="B272" s="205"/>
      <c r="C272" s="205"/>
      <c r="D272" s="205"/>
    </row>
    <row r="273" spans="1:4" x14ac:dyDescent="0.25">
      <c r="A273" s="205"/>
      <c r="B273" s="205"/>
      <c r="C273" s="205"/>
      <c r="D273" s="205"/>
    </row>
    <row r="274" spans="1:4" x14ac:dyDescent="0.25">
      <c r="A274" s="205"/>
      <c r="B274" s="205"/>
      <c r="C274" s="205"/>
      <c r="D274" s="205"/>
    </row>
    <row r="275" spans="1:4" x14ac:dyDescent="0.25">
      <c r="A275" s="205"/>
      <c r="B275" s="205"/>
      <c r="C275" s="205"/>
      <c r="D275" s="205"/>
    </row>
    <row r="276" spans="1:4" x14ac:dyDescent="0.25">
      <c r="A276" s="205"/>
      <c r="B276" s="205"/>
      <c r="C276" s="205"/>
      <c r="D276" s="205"/>
    </row>
    <row r="277" spans="1:4" x14ac:dyDescent="0.25">
      <c r="A277" s="205"/>
      <c r="B277" s="205"/>
      <c r="C277" s="205"/>
      <c r="D277" s="205"/>
    </row>
    <row r="278" spans="1:4" x14ac:dyDescent="0.25">
      <c r="A278" s="205"/>
      <c r="B278" s="205"/>
      <c r="C278" s="205"/>
      <c r="D278" s="205"/>
    </row>
    <row r="279" spans="1:4" x14ac:dyDescent="0.25">
      <c r="A279" s="205"/>
      <c r="B279" s="205"/>
      <c r="C279" s="205"/>
      <c r="D279" s="205"/>
    </row>
    <row r="280" spans="1:4" x14ac:dyDescent="0.25">
      <c r="A280" s="205"/>
      <c r="B280" s="205"/>
      <c r="C280" s="205"/>
      <c r="D280" s="205"/>
    </row>
    <row r="281" spans="1:4" x14ac:dyDescent="0.25">
      <c r="A281" s="205"/>
      <c r="B281" s="205"/>
      <c r="C281" s="205"/>
      <c r="D281" s="205"/>
    </row>
    <row r="282" spans="1:4" x14ac:dyDescent="0.25">
      <c r="A282" s="205"/>
      <c r="B282" s="205"/>
      <c r="C282" s="205"/>
      <c r="D282" s="205"/>
    </row>
    <row r="283" spans="1:4" x14ac:dyDescent="0.25">
      <c r="A283" s="205"/>
      <c r="B283" s="205"/>
      <c r="C283" s="205"/>
      <c r="D283" s="205"/>
    </row>
    <row r="284" spans="1:4" x14ac:dyDescent="0.25">
      <c r="A284" s="205"/>
      <c r="B284" s="205"/>
      <c r="C284" s="205"/>
      <c r="D284" s="205"/>
    </row>
    <row r="285" spans="1:4" x14ac:dyDescent="0.25">
      <c r="A285" s="205"/>
      <c r="B285" s="205"/>
      <c r="C285" s="205"/>
      <c r="D285" s="205"/>
    </row>
    <row r="286" spans="1:4" x14ac:dyDescent="0.25">
      <c r="A286" s="205"/>
      <c r="B286" s="205"/>
      <c r="C286" s="205"/>
      <c r="D286" s="205"/>
    </row>
    <row r="287" spans="1:4" x14ac:dyDescent="0.25">
      <c r="A287" s="205"/>
      <c r="B287" s="205"/>
      <c r="C287" s="205"/>
      <c r="D287" s="205"/>
    </row>
    <row r="288" spans="1:4" x14ac:dyDescent="0.25">
      <c r="A288" s="205"/>
      <c r="B288" s="205"/>
      <c r="C288" s="205"/>
      <c r="D288" s="205"/>
    </row>
    <row r="289" spans="1:4" x14ac:dyDescent="0.25">
      <c r="A289" s="205"/>
      <c r="B289" s="205"/>
      <c r="C289" s="205"/>
      <c r="D289" s="205"/>
    </row>
    <row r="290" spans="1:4" x14ac:dyDescent="0.25">
      <c r="A290" s="205"/>
      <c r="B290" s="205"/>
      <c r="C290" s="205"/>
      <c r="D290" s="205"/>
    </row>
    <row r="291" spans="1:4" x14ac:dyDescent="0.25">
      <c r="A291" s="205"/>
      <c r="B291" s="205"/>
      <c r="C291" s="205"/>
      <c r="D291" s="205"/>
    </row>
    <row r="292" spans="1:4" x14ac:dyDescent="0.25">
      <c r="A292" s="205"/>
      <c r="B292" s="205"/>
      <c r="C292" s="205"/>
      <c r="D292" s="205"/>
    </row>
    <row r="293" spans="1:4" x14ac:dyDescent="0.25">
      <c r="A293" s="205"/>
      <c r="B293" s="205"/>
      <c r="C293" s="205"/>
      <c r="D293" s="205"/>
    </row>
    <row r="294" spans="1:4" x14ac:dyDescent="0.25">
      <c r="A294" s="205"/>
      <c r="B294" s="205"/>
      <c r="C294" s="205"/>
      <c r="D294" s="205"/>
    </row>
    <row r="295" spans="1:4" x14ac:dyDescent="0.25">
      <c r="A295" s="205"/>
      <c r="B295" s="205"/>
      <c r="C295" s="205"/>
      <c r="D295" s="205"/>
    </row>
    <row r="296" spans="1:4" x14ac:dyDescent="0.25">
      <c r="A296" s="205"/>
      <c r="B296" s="205"/>
      <c r="C296" s="205"/>
      <c r="D296" s="205"/>
    </row>
    <row r="297" spans="1:4" x14ac:dyDescent="0.25">
      <c r="A297" s="205"/>
      <c r="B297" s="205"/>
      <c r="C297" s="205"/>
      <c r="D297" s="205"/>
    </row>
    <row r="298" spans="1:4" x14ac:dyDescent="0.25">
      <c r="A298" s="205"/>
      <c r="B298" s="205"/>
      <c r="C298" s="205"/>
      <c r="D298" s="205"/>
    </row>
    <row r="299" spans="1:4" x14ac:dyDescent="0.25">
      <c r="A299" s="205"/>
      <c r="B299" s="205"/>
      <c r="C299" s="205"/>
      <c r="D299" s="205"/>
    </row>
    <row r="300" spans="1:4" x14ac:dyDescent="0.25">
      <c r="A300" s="205"/>
      <c r="B300" s="205"/>
      <c r="C300" s="205"/>
      <c r="D300" s="205"/>
    </row>
    <row r="301" spans="1:4" x14ac:dyDescent="0.25">
      <c r="A301" s="205"/>
      <c r="B301" s="205"/>
      <c r="C301" s="205"/>
      <c r="D301" s="205"/>
    </row>
    <row r="302" spans="1:4" x14ac:dyDescent="0.25">
      <c r="A302" s="205"/>
      <c r="B302" s="205"/>
      <c r="C302" s="205"/>
      <c r="D302" s="205"/>
    </row>
    <row r="303" spans="1:4" x14ac:dyDescent="0.25">
      <c r="A303" s="205"/>
      <c r="B303" s="205"/>
      <c r="C303" s="205"/>
      <c r="D303" s="205"/>
    </row>
    <row r="304" spans="1:4" x14ac:dyDescent="0.25">
      <c r="A304" s="205"/>
      <c r="B304" s="205"/>
      <c r="C304" s="205"/>
      <c r="D304" s="205"/>
    </row>
    <row r="305" spans="1:4" x14ac:dyDescent="0.25">
      <c r="A305" s="205"/>
      <c r="B305" s="205"/>
      <c r="C305" s="205"/>
      <c r="D305" s="205"/>
    </row>
  </sheetData>
  <mergeCells count="276">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 ref="A284:D284"/>
    <mergeCell ref="A285:D285"/>
    <mergeCell ref="A286:D286"/>
    <mergeCell ref="A275:D275"/>
    <mergeCell ref="A276:D276"/>
    <mergeCell ref="A277:D277"/>
    <mergeCell ref="A278:D278"/>
    <mergeCell ref="A279:D279"/>
    <mergeCell ref="A280:D280"/>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23:D223"/>
    <mergeCell ref="A224:D224"/>
    <mergeCell ref="A217:D217"/>
    <mergeCell ref="A218:D218"/>
    <mergeCell ref="A219:D219"/>
    <mergeCell ref="A220:D220"/>
    <mergeCell ref="A221:D221"/>
    <mergeCell ref="A222:D222"/>
    <mergeCell ref="A225:D22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199:D199"/>
    <mergeCell ref="A200:D200"/>
    <mergeCell ref="A201:D201"/>
    <mergeCell ref="A202:D202"/>
    <mergeCell ref="A203:D203"/>
    <mergeCell ref="A204:D204"/>
    <mergeCell ref="A191:D191"/>
    <mergeCell ref="A192:D192"/>
    <mergeCell ref="A193:D193"/>
    <mergeCell ref="A194:D194"/>
    <mergeCell ref="A195:D195"/>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04:D104"/>
    <mergeCell ref="A105:D105"/>
    <mergeCell ref="A106:D106"/>
    <mergeCell ref="A107:D107"/>
    <mergeCell ref="A108:D108"/>
    <mergeCell ref="A109:D109"/>
    <mergeCell ref="A91:D91"/>
    <mergeCell ref="A100:D100"/>
    <mergeCell ref="A99:D99"/>
    <mergeCell ref="A101:D101"/>
    <mergeCell ref="A102:D102"/>
    <mergeCell ref="A103:D103"/>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48:D48"/>
    <mergeCell ref="A49:D49"/>
    <mergeCell ref="A50:D50"/>
    <mergeCell ref="A51:D51"/>
    <mergeCell ref="A52:D52"/>
    <mergeCell ref="A53:D53"/>
    <mergeCell ref="A42:D42"/>
    <mergeCell ref="A43:D43"/>
    <mergeCell ref="A44:D44"/>
    <mergeCell ref="A45:D45"/>
    <mergeCell ref="A46:D46"/>
    <mergeCell ref="A47:D47"/>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21:D21"/>
    <mergeCell ref="A23:D23"/>
    <mergeCell ref="A24:D24"/>
    <mergeCell ref="A25:D25"/>
    <mergeCell ref="A26:D26"/>
    <mergeCell ref="A27:D27"/>
    <mergeCell ref="A15:D15"/>
    <mergeCell ref="A16:D16"/>
    <mergeCell ref="A17:D17"/>
    <mergeCell ref="A18:D18"/>
    <mergeCell ref="A19:D19"/>
    <mergeCell ref="A20:D20"/>
    <mergeCell ref="A22:D22"/>
    <mergeCell ref="A8:D8"/>
    <mergeCell ref="A9:D9"/>
    <mergeCell ref="A10:D10"/>
    <mergeCell ref="A11:D11"/>
    <mergeCell ref="A13:D13"/>
    <mergeCell ref="A14:D14"/>
    <mergeCell ref="A1:D1"/>
    <mergeCell ref="A2:D2"/>
    <mergeCell ref="A3:D3"/>
    <mergeCell ref="A4:D4"/>
    <mergeCell ref="A5:D5"/>
    <mergeCell ref="A6:D6"/>
    <mergeCell ref="A7:D7"/>
    <mergeCell ref="A12:D12"/>
  </mergeCells>
  <printOptions horizontalCentered="1"/>
  <pageMargins left="0.39370078740157483" right="0.39370078740157483" top="0.39370078740157483" bottom="0.39370078740157483" header="0.31496062992125984" footer="0.31496062992125984"/>
  <pageSetup paperSize="9" scale="91" fitToHeight="0" orientation="portrait" horizontalDpi="4294967295"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
  <sheetViews>
    <sheetView workbookViewId="0">
      <selection activeCell="E16" sqref="E16"/>
    </sheetView>
  </sheetViews>
  <sheetFormatPr defaultRowHeight="15" x14ac:dyDescent="0.25"/>
  <cols>
    <col min="1" max="1" width="5.5703125" customWidth="1"/>
    <col min="2" max="2" width="29.85546875" customWidth="1"/>
    <col min="3" max="3" width="14.7109375" customWidth="1"/>
    <col min="4" max="4" width="15.140625" customWidth="1"/>
    <col min="5" max="5" width="19.28515625" customWidth="1"/>
    <col min="6" max="6" width="11" customWidth="1"/>
    <col min="7" max="7" width="12.28515625" customWidth="1"/>
    <col min="8" max="15" width="5.5703125" bestFit="1" customWidth="1"/>
  </cols>
  <sheetData>
    <row r="1" spans="1:18" ht="45" customHeight="1" x14ac:dyDescent="0.25">
      <c r="F1" s="26"/>
      <c r="G1" s="26"/>
      <c r="H1" s="26"/>
      <c r="I1" s="26"/>
      <c r="J1" s="289" t="s">
        <v>477</v>
      </c>
      <c r="K1" s="289"/>
      <c r="L1" s="289"/>
      <c r="M1" s="289"/>
      <c r="N1" s="289"/>
      <c r="O1" s="289"/>
      <c r="P1" s="26"/>
      <c r="Q1" s="26"/>
      <c r="R1" s="26"/>
    </row>
    <row r="2" spans="1:18" ht="18.75" x14ac:dyDescent="0.25">
      <c r="A2" s="282" t="s">
        <v>316</v>
      </c>
      <c r="B2" s="282"/>
      <c r="C2" s="282"/>
      <c r="D2" s="282"/>
      <c r="E2" s="282"/>
      <c r="F2" s="282"/>
      <c r="G2" s="282"/>
      <c r="H2" s="282"/>
      <c r="I2" s="282"/>
      <c r="J2" s="282"/>
      <c r="K2" s="282"/>
      <c r="L2" s="282"/>
      <c r="M2" s="282"/>
      <c r="N2" s="282"/>
      <c r="O2" s="282"/>
    </row>
    <row r="3" spans="1:18" ht="48" customHeight="1" x14ac:dyDescent="0.25">
      <c r="A3" s="294" t="s">
        <v>478</v>
      </c>
      <c r="B3" s="294"/>
      <c r="C3" s="294"/>
      <c r="D3" s="294"/>
      <c r="E3" s="294"/>
      <c r="F3" s="294"/>
      <c r="G3" s="294"/>
      <c r="H3" s="294"/>
      <c r="I3" s="294"/>
      <c r="J3" s="294"/>
      <c r="K3" s="294"/>
      <c r="L3" s="294"/>
      <c r="M3" s="294"/>
      <c r="N3" s="294"/>
      <c r="O3" s="294"/>
    </row>
    <row r="4" spans="1:18" ht="21" customHeight="1" x14ac:dyDescent="0.25">
      <c r="A4" s="284" t="s">
        <v>413</v>
      </c>
      <c r="B4" s="284"/>
      <c r="C4" s="284"/>
      <c r="D4" s="284"/>
      <c r="E4" s="284"/>
      <c r="F4" s="284"/>
      <c r="G4" s="284"/>
      <c r="H4" s="284"/>
      <c r="I4" s="284"/>
      <c r="J4" s="284"/>
      <c r="K4" s="284"/>
      <c r="L4" s="284"/>
      <c r="M4" s="284"/>
      <c r="N4" s="284"/>
      <c r="O4" s="284"/>
    </row>
    <row r="5" spans="1:18" ht="76.5" customHeight="1" x14ac:dyDescent="0.25">
      <c r="A5" s="281" t="s">
        <v>415</v>
      </c>
      <c r="B5" s="281" t="s">
        <v>416</v>
      </c>
      <c r="C5" s="281" t="s">
        <v>417</v>
      </c>
      <c r="D5" s="281"/>
      <c r="E5" s="281" t="s">
        <v>418</v>
      </c>
      <c r="F5" s="281" t="s">
        <v>419</v>
      </c>
      <c r="G5" s="281" t="s">
        <v>420</v>
      </c>
      <c r="H5" s="281" t="s">
        <v>421</v>
      </c>
      <c r="I5" s="281"/>
      <c r="J5" s="281"/>
      <c r="K5" s="281"/>
      <c r="L5" s="281"/>
      <c r="M5" s="281"/>
      <c r="N5" s="281"/>
      <c r="O5" s="281"/>
    </row>
    <row r="6" spans="1:18" ht="89.25" customHeight="1" x14ac:dyDescent="0.25">
      <c r="A6" s="281"/>
      <c r="B6" s="281"/>
      <c r="C6" s="16" t="s">
        <v>422</v>
      </c>
      <c r="D6" s="16" t="s">
        <v>480</v>
      </c>
      <c r="E6" s="281"/>
      <c r="F6" s="281"/>
      <c r="G6" s="281"/>
      <c r="H6" s="16" t="s">
        <v>309</v>
      </c>
      <c r="I6" s="16" t="s">
        <v>310</v>
      </c>
      <c r="J6" s="16" t="s">
        <v>311</v>
      </c>
      <c r="K6" s="16" t="s">
        <v>312</v>
      </c>
      <c r="L6" s="16" t="s">
        <v>313</v>
      </c>
      <c r="M6" s="16" t="s">
        <v>44</v>
      </c>
      <c r="N6" s="16" t="s">
        <v>45</v>
      </c>
      <c r="O6" s="16" t="s">
        <v>46</v>
      </c>
    </row>
    <row r="7" spans="1:18" x14ac:dyDescent="0.25">
      <c r="A7" s="31">
        <v>1</v>
      </c>
      <c r="B7" s="31">
        <v>2</v>
      </c>
      <c r="C7" s="31">
        <v>3</v>
      </c>
      <c r="D7" s="31">
        <v>4</v>
      </c>
      <c r="E7" s="31">
        <v>5</v>
      </c>
      <c r="F7" s="31">
        <v>6</v>
      </c>
      <c r="G7" s="31">
        <v>7</v>
      </c>
      <c r="H7" s="31">
        <v>8</v>
      </c>
      <c r="I7" s="31">
        <v>9</v>
      </c>
      <c r="J7" s="31">
        <v>10</v>
      </c>
      <c r="K7" s="31">
        <v>11</v>
      </c>
      <c r="L7" s="31">
        <v>12</v>
      </c>
      <c r="M7" s="31">
        <v>13</v>
      </c>
      <c r="N7" s="31">
        <v>14</v>
      </c>
      <c r="O7" s="31">
        <v>15</v>
      </c>
    </row>
    <row r="8" spans="1:18" ht="25.5" x14ac:dyDescent="0.25">
      <c r="A8" s="281">
        <v>1</v>
      </c>
      <c r="B8" s="235" t="s">
        <v>479</v>
      </c>
      <c r="C8" s="286">
        <f>'Приложение №19 (ПП7)'!F10</f>
        <v>25672.449999999997</v>
      </c>
      <c r="D8" s="33" t="s">
        <v>481</v>
      </c>
      <c r="E8" s="254" t="s">
        <v>483</v>
      </c>
      <c r="F8" s="297" t="s">
        <v>424</v>
      </c>
      <c r="G8" s="295">
        <v>0</v>
      </c>
      <c r="H8" s="295">
        <v>1</v>
      </c>
      <c r="I8" s="295">
        <v>3</v>
      </c>
      <c r="J8" s="295">
        <v>1</v>
      </c>
      <c r="K8" s="295">
        <v>1</v>
      </c>
      <c r="L8" s="295">
        <v>1</v>
      </c>
      <c r="M8" s="295">
        <v>1</v>
      </c>
      <c r="N8" s="295">
        <v>1</v>
      </c>
      <c r="O8" s="295">
        <v>0</v>
      </c>
    </row>
    <row r="9" spans="1:18" ht="61.5" customHeight="1" x14ac:dyDescent="0.25">
      <c r="A9" s="281"/>
      <c r="B9" s="235"/>
      <c r="C9" s="286"/>
      <c r="D9" s="18">
        <f>'Приложение №19 (ПП7)'!F12</f>
        <v>51719.92</v>
      </c>
      <c r="E9" s="255"/>
      <c r="F9" s="298"/>
      <c r="G9" s="296"/>
      <c r="H9" s="296"/>
      <c r="I9" s="296"/>
      <c r="J9" s="296"/>
      <c r="K9" s="296"/>
      <c r="L9" s="296"/>
      <c r="M9" s="296"/>
      <c r="N9" s="296"/>
      <c r="O9" s="296"/>
    </row>
    <row r="10" spans="1:18" x14ac:dyDescent="0.25">
      <c r="A10" s="281"/>
      <c r="B10" s="235"/>
      <c r="C10" s="286"/>
      <c r="D10" s="33" t="s">
        <v>482</v>
      </c>
      <c r="E10" s="254" t="s">
        <v>484</v>
      </c>
      <c r="F10" s="297" t="s">
        <v>424</v>
      </c>
      <c r="G10" s="295">
        <v>0</v>
      </c>
      <c r="H10" s="295">
        <v>5</v>
      </c>
      <c r="I10" s="295">
        <v>3</v>
      </c>
      <c r="J10" s="295">
        <v>3</v>
      </c>
      <c r="K10" s="295">
        <v>1</v>
      </c>
      <c r="L10" s="295">
        <v>2</v>
      </c>
      <c r="M10" s="295">
        <v>0</v>
      </c>
      <c r="N10" s="295">
        <v>1</v>
      </c>
      <c r="O10" s="295">
        <v>0</v>
      </c>
    </row>
    <row r="11" spans="1:18" ht="98.25" customHeight="1" x14ac:dyDescent="0.25">
      <c r="A11" s="281"/>
      <c r="B11" s="235"/>
      <c r="C11" s="286"/>
      <c r="D11" s="18">
        <f>'Приложение №19 (ПП7)'!F11</f>
        <v>161474.87</v>
      </c>
      <c r="E11" s="255"/>
      <c r="F11" s="298"/>
      <c r="G11" s="296"/>
      <c r="H11" s="296"/>
      <c r="I11" s="296"/>
      <c r="J11" s="296"/>
      <c r="K11" s="296"/>
      <c r="L11" s="296"/>
      <c r="M11" s="296"/>
      <c r="N11" s="296"/>
      <c r="O11" s="296"/>
    </row>
  </sheetData>
  <mergeCells count="36">
    <mergeCell ref="J1:O1"/>
    <mergeCell ref="A2:O2"/>
    <mergeCell ref="A3:O3"/>
    <mergeCell ref="A4:O4"/>
    <mergeCell ref="A5:A6"/>
    <mergeCell ref="B5:B6"/>
    <mergeCell ref="C5:D5"/>
    <mergeCell ref="E5:E6"/>
    <mergeCell ref="F5:F6"/>
    <mergeCell ref="G5:G6"/>
    <mergeCell ref="H5:O5"/>
    <mergeCell ref="A8:A11"/>
    <mergeCell ref="B8:B11"/>
    <mergeCell ref="C8:C11"/>
    <mergeCell ref="E8:E9"/>
    <mergeCell ref="F8:F9"/>
    <mergeCell ref="G8:G9"/>
    <mergeCell ref="E10:E11"/>
    <mergeCell ref="F10:F11"/>
    <mergeCell ref="G10:G11"/>
    <mergeCell ref="H8:H9"/>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zoomScale="90" zoomScaleNormal="90" workbookViewId="0">
      <selection activeCell="G10" sqref="G10:G13"/>
    </sheetView>
  </sheetViews>
  <sheetFormatPr defaultRowHeight="15" x14ac:dyDescent="0.25"/>
  <cols>
    <col min="1" max="1" width="5.5703125" customWidth="1"/>
    <col min="2" max="2" width="35.28515625" customWidth="1"/>
    <col min="3" max="3" width="14.7109375" customWidth="1"/>
    <col min="4" max="4" width="15.140625" customWidth="1"/>
    <col min="5" max="5" width="30.140625" customWidth="1"/>
    <col min="6" max="6" width="11" customWidth="1"/>
    <col min="7" max="7" width="12.28515625" customWidth="1"/>
    <col min="8" max="8" width="6.28515625" customWidth="1"/>
    <col min="9" max="11" width="5.5703125" bestFit="1" customWidth="1"/>
    <col min="12" max="12" width="5.5703125" customWidth="1"/>
    <col min="13" max="14" width="5.85546875" customWidth="1"/>
  </cols>
  <sheetData>
    <row r="1" spans="1:14" ht="45" customHeight="1" x14ac:dyDescent="0.25">
      <c r="F1" s="289" t="s">
        <v>485</v>
      </c>
      <c r="G1" s="289"/>
      <c r="H1" s="289"/>
      <c r="I1" s="289"/>
      <c r="J1" s="289"/>
      <c r="K1" s="289"/>
      <c r="L1" s="26"/>
      <c r="M1" s="26"/>
      <c r="N1" s="26"/>
    </row>
    <row r="2" spans="1:14" ht="21.75" customHeight="1" x14ac:dyDescent="0.25">
      <c r="A2" s="282" t="s">
        <v>316</v>
      </c>
      <c r="B2" s="282"/>
      <c r="C2" s="282"/>
      <c r="D2" s="282"/>
      <c r="E2" s="282"/>
      <c r="F2" s="282"/>
      <c r="G2" s="282"/>
      <c r="H2" s="282"/>
      <c r="I2" s="282"/>
      <c r="J2" s="282"/>
      <c r="K2" s="282"/>
    </row>
    <row r="3" spans="1:14" ht="30.75" customHeight="1" x14ac:dyDescent="0.25">
      <c r="A3" s="294" t="s">
        <v>486</v>
      </c>
      <c r="B3" s="294"/>
      <c r="C3" s="294"/>
      <c r="D3" s="294"/>
      <c r="E3" s="294"/>
      <c r="F3" s="294"/>
      <c r="G3" s="294"/>
      <c r="H3" s="294"/>
      <c r="I3" s="294"/>
      <c r="J3" s="294"/>
      <c r="K3" s="294"/>
    </row>
    <row r="4" spans="1:14" ht="18" customHeight="1" x14ac:dyDescent="0.25">
      <c r="A4" s="284" t="s">
        <v>413</v>
      </c>
      <c r="B4" s="284"/>
      <c r="C4" s="284"/>
      <c r="D4" s="284"/>
      <c r="E4" s="284"/>
      <c r="F4" s="284"/>
      <c r="G4" s="284"/>
      <c r="H4" s="284"/>
      <c r="I4" s="284"/>
      <c r="J4" s="284"/>
      <c r="K4" s="284"/>
    </row>
    <row r="5" spans="1:14" ht="54.75" customHeight="1" x14ac:dyDescent="0.25">
      <c r="A5" s="281" t="s">
        <v>415</v>
      </c>
      <c r="B5" s="281" t="s">
        <v>416</v>
      </c>
      <c r="C5" s="281" t="s">
        <v>417</v>
      </c>
      <c r="D5" s="281"/>
      <c r="E5" s="281" t="s">
        <v>418</v>
      </c>
      <c r="F5" s="281" t="s">
        <v>419</v>
      </c>
      <c r="G5" s="281" t="s">
        <v>420</v>
      </c>
      <c r="H5" s="281"/>
      <c r="I5" s="281"/>
      <c r="J5" s="281"/>
      <c r="K5" s="281"/>
      <c r="L5" s="281"/>
      <c r="M5" s="281"/>
    </row>
    <row r="6" spans="1:14" ht="70.5" customHeight="1" x14ac:dyDescent="0.25">
      <c r="A6" s="281"/>
      <c r="B6" s="281"/>
      <c r="C6" s="16" t="s">
        <v>422</v>
      </c>
      <c r="D6" s="16" t="s">
        <v>423</v>
      </c>
      <c r="E6" s="281"/>
      <c r="F6" s="281"/>
      <c r="G6" s="281"/>
      <c r="H6" s="16" t="s">
        <v>310</v>
      </c>
      <c r="I6" s="16" t="s">
        <v>311</v>
      </c>
      <c r="J6" s="16" t="s">
        <v>312</v>
      </c>
      <c r="K6" s="16" t="s">
        <v>313</v>
      </c>
      <c r="L6" s="55" t="s">
        <v>717</v>
      </c>
      <c r="M6" s="55" t="s">
        <v>718</v>
      </c>
    </row>
    <row r="7" spans="1:14" x14ac:dyDescent="0.25">
      <c r="A7" s="31">
        <v>1</v>
      </c>
      <c r="B7" s="31">
        <v>2</v>
      </c>
      <c r="C7" s="31">
        <v>3</v>
      </c>
      <c r="D7" s="31">
        <v>4</v>
      </c>
      <c r="E7" s="31">
        <v>5</v>
      </c>
      <c r="F7" s="31">
        <v>6</v>
      </c>
      <c r="G7" s="31">
        <v>7</v>
      </c>
      <c r="H7" s="31">
        <v>8</v>
      </c>
      <c r="I7" s="31">
        <v>9</v>
      </c>
      <c r="J7" s="31">
        <v>10</v>
      </c>
      <c r="K7" s="31">
        <v>11</v>
      </c>
      <c r="L7" s="31">
        <v>12</v>
      </c>
      <c r="M7" s="31">
        <v>13</v>
      </c>
    </row>
    <row r="8" spans="1:14" ht="33.75" customHeight="1" x14ac:dyDescent="0.25">
      <c r="A8" s="281">
        <v>1</v>
      </c>
      <c r="B8" s="235" t="s">
        <v>487</v>
      </c>
      <c r="C8" s="286">
        <f>'Приложение №20 (ПП8)'!F10</f>
        <v>252.2</v>
      </c>
      <c r="D8" s="33" t="s">
        <v>482</v>
      </c>
      <c r="E8" s="254" t="s">
        <v>488</v>
      </c>
      <c r="F8" s="297" t="s">
        <v>489</v>
      </c>
      <c r="G8" s="295">
        <v>0</v>
      </c>
      <c r="H8" s="303">
        <v>2</v>
      </c>
      <c r="I8" s="303">
        <v>14</v>
      </c>
      <c r="J8" s="303">
        <v>2</v>
      </c>
      <c r="K8" s="303">
        <v>3</v>
      </c>
      <c r="L8" s="303">
        <v>2</v>
      </c>
      <c r="M8" s="303">
        <v>2</v>
      </c>
    </row>
    <row r="9" spans="1:14" ht="114.75" customHeight="1" x14ac:dyDescent="0.25">
      <c r="A9" s="281"/>
      <c r="B9" s="235"/>
      <c r="C9" s="286"/>
      <c r="D9" s="18">
        <f>'Приложение №20 (ПП8)'!F11</f>
        <v>4790.3999999999996</v>
      </c>
      <c r="E9" s="255"/>
      <c r="F9" s="298"/>
      <c r="G9" s="296"/>
      <c r="H9" s="303"/>
      <c r="I9" s="303"/>
      <c r="J9" s="303"/>
      <c r="K9" s="303"/>
      <c r="L9" s="303"/>
      <c r="M9" s="303"/>
    </row>
    <row r="10" spans="1:14" x14ac:dyDescent="0.25">
      <c r="A10" s="281">
        <v>2</v>
      </c>
      <c r="B10" s="235" t="s">
        <v>490</v>
      </c>
      <c r="C10" s="286">
        <f>'Приложение №20 (ПП8)'!F18</f>
        <v>1503.5</v>
      </c>
      <c r="D10" s="33" t="s">
        <v>482</v>
      </c>
      <c r="E10" s="301" t="s">
        <v>491</v>
      </c>
      <c r="F10" s="302" t="s">
        <v>492</v>
      </c>
      <c r="G10" s="300">
        <v>0</v>
      </c>
      <c r="H10" s="295">
        <v>4</v>
      </c>
      <c r="I10" s="295">
        <v>8</v>
      </c>
      <c r="J10" s="295">
        <v>4</v>
      </c>
      <c r="K10" s="295">
        <v>3</v>
      </c>
      <c r="L10" s="295">
        <v>2</v>
      </c>
      <c r="M10" s="295">
        <v>2</v>
      </c>
    </row>
    <row r="11" spans="1:14" ht="33.75" customHeight="1" x14ac:dyDescent="0.25">
      <c r="A11" s="281"/>
      <c r="B11" s="235"/>
      <c r="C11" s="286"/>
      <c r="D11" s="56">
        <f>'Приложение №20 (ПП8)'!F19</f>
        <v>18943.699999999997</v>
      </c>
      <c r="E11" s="301"/>
      <c r="F11" s="302"/>
      <c r="G11" s="300"/>
      <c r="H11" s="299"/>
      <c r="I11" s="299"/>
      <c r="J11" s="299"/>
      <c r="K11" s="299"/>
      <c r="L11" s="299"/>
      <c r="M11" s="299"/>
    </row>
    <row r="12" spans="1:14" ht="25.5" x14ac:dyDescent="0.25">
      <c r="A12" s="281"/>
      <c r="B12" s="235"/>
      <c r="C12" s="286"/>
      <c r="D12" s="33" t="s">
        <v>481</v>
      </c>
      <c r="E12" s="301"/>
      <c r="F12" s="302"/>
      <c r="G12" s="300"/>
      <c r="H12" s="299"/>
      <c r="I12" s="299"/>
      <c r="J12" s="299"/>
      <c r="K12" s="299"/>
      <c r="L12" s="299"/>
      <c r="M12" s="299"/>
    </row>
    <row r="13" spans="1:14" ht="20.25" customHeight="1" x14ac:dyDescent="0.25">
      <c r="A13" s="281"/>
      <c r="B13" s="235"/>
      <c r="C13" s="286"/>
      <c r="D13" s="56">
        <f>'Приложение №20 (ПП8)'!F20</f>
        <v>2579.6</v>
      </c>
      <c r="E13" s="301"/>
      <c r="F13" s="302"/>
      <c r="G13" s="300"/>
      <c r="H13" s="296"/>
      <c r="I13" s="296"/>
      <c r="J13" s="296"/>
      <c r="K13" s="296"/>
      <c r="L13" s="296"/>
      <c r="M13" s="296"/>
    </row>
    <row r="14" spans="1:14" ht="26.25" customHeight="1" x14ac:dyDescent="0.25">
      <c r="A14" s="281">
        <v>3</v>
      </c>
      <c r="B14" s="235" t="s">
        <v>493</v>
      </c>
      <c r="C14" s="286">
        <f>'Приложение №20 (ПП8)'!F28</f>
        <v>499.5</v>
      </c>
      <c r="D14" s="33" t="s">
        <v>482</v>
      </c>
      <c r="E14" s="301" t="s">
        <v>494</v>
      </c>
      <c r="F14" s="302" t="s">
        <v>495</v>
      </c>
      <c r="G14" s="300">
        <v>0</v>
      </c>
      <c r="H14" s="300">
        <v>8</v>
      </c>
      <c r="I14" s="300">
        <v>15</v>
      </c>
      <c r="J14" s="300">
        <v>13</v>
      </c>
      <c r="K14" s="300">
        <v>8</v>
      </c>
      <c r="L14" s="300">
        <v>5</v>
      </c>
      <c r="M14" s="300">
        <v>5</v>
      </c>
    </row>
    <row r="15" spans="1:14" ht="89.25" customHeight="1" x14ac:dyDescent="0.25">
      <c r="A15" s="281"/>
      <c r="B15" s="235"/>
      <c r="C15" s="286"/>
      <c r="D15" s="56">
        <f>'Приложение №20 (ПП8)'!F29</f>
        <v>9488.7999999999993</v>
      </c>
      <c r="E15" s="301"/>
      <c r="F15" s="302"/>
      <c r="G15" s="300"/>
      <c r="H15" s="300"/>
      <c r="I15" s="300"/>
      <c r="J15" s="300"/>
      <c r="K15" s="300"/>
      <c r="L15" s="300"/>
      <c r="M15" s="300"/>
    </row>
    <row r="16" spans="1:14" ht="61.5" customHeight="1" x14ac:dyDescent="0.25">
      <c r="A16" s="281">
        <v>4</v>
      </c>
      <c r="B16" s="235" t="s">
        <v>496</v>
      </c>
      <c r="C16" s="287">
        <f>'Приложение №20 (ПП8)'!F36</f>
        <v>17537.37</v>
      </c>
      <c r="D16" s="33" t="s">
        <v>482</v>
      </c>
      <c r="E16" s="32" t="s">
        <v>497</v>
      </c>
      <c r="F16" s="27" t="s">
        <v>424</v>
      </c>
      <c r="G16" s="23">
        <v>0</v>
      </c>
      <c r="H16" s="23">
        <v>1</v>
      </c>
      <c r="I16" s="23">
        <v>11</v>
      </c>
      <c r="J16" s="23">
        <v>2</v>
      </c>
      <c r="K16" s="23">
        <v>0</v>
      </c>
      <c r="L16" s="61">
        <v>0</v>
      </c>
      <c r="M16" s="61">
        <v>0</v>
      </c>
    </row>
    <row r="17" spans="1:13" ht="55.5" customHeight="1" x14ac:dyDescent="0.25">
      <c r="A17" s="281"/>
      <c r="B17" s="235"/>
      <c r="C17" s="288"/>
      <c r="D17" s="56">
        <f>'Приложение №20 (ПП8)'!F37</f>
        <v>12760.1</v>
      </c>
      <c r="E17" s="32" t="s">
        <v>499</v>
      </c>
      <c r="F17" s="27" t="s">
        <v>424</v>
      </c>
      <c r="G17" s="23">
        <v>0</v>
      </c>
      <c r="H17" s="23">
        <v>0</v>
      </c>
      <c r="I17" s="23">
        <v>0</v>
      </c>
      <c r="J17" s="61">
        <v>0</v>
      </c>
      <c r="K17" s="23">
        <v>0</v>
      </c>
      <c r="L17" s="61">
        <v>0</v>
      </c>
      <c r="M17" s="61">
        <v>0</v>
      </c>
    </row>
    <row r="18" spans="1:13" ht="39.75" customHeight="1" x14ac:dyDescent="0.25">
      <c r="A18" s="281"/>
      <c r="B18" s="235"/>
      <c r="C18" s="288"/>
      <c r="D18" s="33" t="s">
        <v>498</v>
      </c>
      <c r="E18" s="32" t="s">
        <v>500</v>
      </c>
      <c r="F18" s="27" t="s">
        <v>424</v>
      </c>
      <c r="G18" s="23">
        <v>0</v>
      </c>
      <c r="H18" s="23">
        <v>0</v>
      </c>
      <c r="I18" s="23">
        <v>0</v>
      </c>
      <c r="J18" s="61">
        <v>0</v>
      </c>
      <c r="K18" s="23">
        <v>0</v>
      </c>
      <c r="L18" s="61">
        <v>0</v>
      </c>
      <c r="M18" s="61">
        <v>0</v>
      </c>
    </row>
    <row r="19" spans="1:13" ht="75.75" customHeight="1" x14ac:dyDescent="0.25">
      <c r="A19" s="281"/>
      <c r="B19" s="235"/>
      <c r="C19" s="293"/>
      <c r="D19" s="56">
        <f>'Приложение №20 (ПП8)'!F38</f>
        <v>27084.9</v>
      </c>
      <c r="E19" s="32" t="s">
        <v>501</v>
      </c>
      <c r="F19" s="27" t="s">
        <v>424</v>
      </c>
      <c r="G19" s="23">
        <v>0</v>
      </c>
      <c r="H19" s="23">
        <v>0</v>
      </c>
      <c r="I19" s="23">
        <v>0</v>
      </c>
      <c r="J19" s="61">
        <v>0</v>
      </c>
      <c r="K19" s="23">
        <v>0</v>
      </c>
      <c r="L19" s="61">
        <v>0</v>
      </c>
      <c r="M19" s="61">
        <v>0</v>
      </c>
    </row>
    <row r="23" spans="1:13" x14ac:dyDescent="0.25">
      <c r="C23" s="48"/>
    </row>
  </sheetData>
  <mergeCells count="50">
    <mergeCell ref="H8:H9"/>
    <mergeCell ref="A2:K2"/>
    <mergeCell ref="A3:K3"/>
    <mergeCell ref="A4:K4"/>
    <mergeCell ref="A5:A6"/>
    <mergeCell ref="B5:B6"/>
    <mergeCell ref="C5:D5"/>
    <mergeCell ref="E5:E6"/>
    <mergeCell ref="F5:F6"/>
    <mergeCell ref="G5:G6"/>
    <mergeCell ref="H5:M5"/>
    <mergeCell ref="L8:L9"/>
    <mergeCell ref="M8:M9"/>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L10:L13"/>
    <mergeCell ref="M10:M13"/>
    <mergeCell ref="L14:L15"/>
    <mergeCell ref="M14:M15"/>
    <mergeCell ref="C16:C1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
  <sheetViews>
    <sheetView workbookViewId="0">
      <selection activeCell="D8" sqref="D8"/>
    </sheetView>
  </sheetViews>
  <sheetFormatPr defaultRowHeight="15" x14ac:dyDescent="0.25"/>
  <cols>
    <col min="1" max="1" width="5.5703125" customWidth="1"/>
    <col min="2" max="2" width="35.28515625" customWidth="1"/>
    <col min="3" max="3" width="14.7109375" customWidth="1"/>
    <col min="4" max="4" width="15.140625" customWidth="1"/>
    <col min="5" max="5" width="25.28515625" customWidth="1"/>
    <col min="6" max="6" width="10.7109375" customWidth="1"/>
    <col min="7" max="7" width="15.42578125" customWidth="1"/>
    <col min="8" max="8" width="6.42578125" customWidth="1"/>
    <col min="9" max="9" width="6.140625" customWidth="1"/>
    <col min="10" max="10" width="5.85546875" customWidth="1"/>
    <col min="11" max="11" width="5.5703125" customWidth="1"/>
    <col min="12" max="12" width="6.5703125" customWidth="1"/>
    <col min="13" max="13" width="6.42578125" customWidth="1"/>
  </cols>
  <sheetData>
    <row r="1" spans="1:14" ht="45" customHeight="1" x14ac:dyDescent="0.25">
      <c r="F1" s="289" t="s">
        <v>502</v>
      </c>
      <c r="G1" s="289"/>
      <c r="H1" s="289"/>
      <c r="I1" s="289"/>
      <c r="J1" s="289"/>
      <c r="K1" s="289"/>
      <c r="L1" s="26"/>
      <c r="M1" s="26"/>
      <c r="N1" s="26"/>
    </row>
    <row r="2" spans="1:14" ht="21.75" customHeight="1" x14ac:dyDescent="0.25">
      <c r="A2" s="282" t="s">
        <v>316</v>
      </c>
      <c r="B2" s="282"/>
      <c r="C2" s="282"/>
      <c r="D2" s="282"/>
      <c r="E2" s="282"/>
      <c r="F2" s="282"/>
      <c r="G2" s="282"/>
      <c r="H2" s="282"/>
      <c r="I2" s="282"/>
      <c r="J2" s="282"/>
      <c r="K2" s="282"/>
    </row>
    <row r="3" spans="1:14" ht="30.75" customHeight="1" x14ac:dyDescent="0.25">
      <c r="A3" s="294" t="s">
        <v>503</v>
      </c>
      <c r="B3" s="294"/>
      <c r="C3" s="294"/>
      <c r="D3" s="294"/>
      <c r="E3" s="294"/>
      <c r="F3" s="294"/>
      <c r="G3" s="294"/>
      <c r="H3" s="294"/>
      <c r="I3" s="294"/>
      <c r="J3" s="294"/>
      <c r="K3" s="294"/>
    </row>
    <row r="4" spans="1:14" ht="18" customHeight="1" x14ac:dyDescent="0.25">
      <c r="A4" s="284" t="s">
        <v>413</v>
      </c>
      <c r="B4" s="284"/>
      <c r="C4" s="284"/>
      <c r="D4" s="284"/>
      <c r="E4" s="284"/>
      <c r="F4" s="284"/>
      <c r="G4" s="284"/>
      <c r="H4" s="284"/>
      <c r="I4" s="284"/>
      <c r="J4" s="284"/>
      <c r="K4" s="284"/>
    </row>
    <row r="5" spans="1:14" ht="54.75" customHeight="1" x14ac:dyDescent="0.25">
      <c r="A5" s="281" t="s">
        <v>415</v>
      </c>
      <c r="B5" s="281" t="s">
        <v>416</v>
      </c>
      <c r="C5" s="281" t="s">
        <v>417</v>
      </c>
      <c r="D5" s="281"/>
      <c r="E5" s="281" t="s">
        <v>418</v>
      </c>
      <c r="F5" s="281" t="s">
        <v>419</v>
      </c>
      <c r="G5" s="281" t="s">
        <v>506</v>
      </c>
      <c r="H5" s="281"/>
      <c r="I5" s="281"/>
      <c r="J5" s="281"/>
      <c r="K5" s="281"/>
      <c r="L5" s="281"/>
      <c r="M5" s="281"/>
    </row>
    <row r="6" spans="1:14" ht="70.5" customHeight="1" x14ac:dyDescent="0.25">
      <c r="A6" s="281"/>
      <c r="B6" s="281"/>
      <c r="C6" s="16" t="s">
        <v>422</v>
      </c>
      <c r="D6" s="16" t="s">
        <v>423</v>
      </c>
      <c r="E6" s="281"/>
      <c r="F6" s="281"/>
      <c r="G6" s="281"/>
      <c r="H6" s="16" t="s">
        <v>310</v>
      </c>
      <c r="I6" s="16" t="s">
        <v>311</v>
      </c>
      <c r="J6" s="16" t="s">
        <v>312</v>
      </c>
      <c r="K6" s="16" t="s">
        <v>313</v>
      </c>
      <c r="L6" s="55" t="s">
        <v>44</v>
      </c>
      <c r="M6" s="55" t="s">
        <v>45</v>
      </c>
    </row>
    <row r="7" spans="1:14" x14ac:dyDescent="0.25">
      <c r="A7" s="31">
        <v>1</v>
      </c>
      <c r="B7" s="31">
        <v>2</v>
      </c>
      <c r="C7" s="31">
        <v>3</v>
      </c>
      <c r="D7" s="31">
        <v>4</v>
      </c>
      <c r="E7" s="31">
        <v>5</v>
      </c>
      <c r="F7" s="31">
        <v>6</v>
      </c>
      <c r="G7" s="31">
        <v>7</v>
      </c>
      <c r="H7" s="31">
        <v>8</v>
      </c>
      <c r="I7" s="31">
        <v>9</v>
      </c>
      <c r="J7" s="31">
        <v>10</v>
      </c>
      <c r="K7" s="31">
        <v>11</v>
      </c>
      <c r="L7" s="31">
        <v>12</v>
      </c>
      <c r="M7" s="31">
        <v>13</v>
      </c>
    </row>
    <row r="8" spans="1:14" ht="175.5" customHeight="1" x14ac:dyDescent="0.25">
      <c r="A8" s="16">
        <v>1</v>
      </c>
      <c r="B8" s="28" t="s">
        <v>504</v>
      </c>
      <c r="C8" s="56">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1">
        <v>100</v>
      </c>
      <c r="M8" s="61">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workbookViewId="0">
      <selection activeCell="C14" sqref="C14"/>
    </sheetView>
  </sheetViews>
  <sheetFormatPr defaultRowHeight="15" x14ac:dyDescent="0.25"/>
  <cols>
    <col min="1" max="1" width="5.5703125" customWidth="1"/>
    <col min="2" max="2" width="30.85546875" customWidth="1"/>
    <col min="3" max="3" width="14.7109375" customWidth="1"/>
    <col min="4" max="4" width="15.140625" customWidth="1"/>
    <col min="5" max="5" width="21.5703125" customWidth="1"/>
    <col min="6" max="6" width="11" customWidth="1"/>
    <col min="7" max="7" width="15.85546875" customWidth="1"/>
    <col min="8" max="9" width="6.42578125" customWidth="1"/>
    <col min="10" max="10" width="6.140625" customWidth="1"/>
    <col min="11" max="11" width="6.28515625" customWidth="1"/>
    <col min="12" max="12" width="6.42578125" customWidth="1"/>
    <col min="13" max="13" width="6.140625" customWidth="1"/>
  </cols>
  <sheetData>
    <row r="1" spans="1:14" ht="45" customHeight="1" x14ac:dyDescent="0.25">
      <c r="F1" s="289" t="s">
        <v>508</v>
      </c>
      <c r="G1" s="289"/>
      <c r="H1" s="289"/>
      <c r="I1" s="289"/>
      <c r="J1" s="289"/>
      <c r="K1" s="289"/>
      <c r="L1" s="26"/>
      <c r="M1" s="26"/>
      <c r="N1" s="26"/>
    </row>
    <row r="2" spans="1:14" ht="21.75" customHeight="1" x14ac:dyDescent="0.25">
      <c r="A2" s="282" t="s">
        <v>316</v>
      </c>
      <c r="B2" s="282"/>
      <c r="C2" s="282"/>
      <c r="D2" s="282"/>
      <c r="E2" s="282"/>
      <c r="F2" s="282"/>
      <c r="G2" s="282"/>
      <c r="H2" s="282"/>
      <c r="I2" s="282"/>
      <c r="J2" s="282"/>
      <c r="K2" s="282"/>
    </row>
    <row r="3" spans="1:14" ht="30.75" customHeight="1" x14ac:dyDescent="0.25">
      <c r="A3" s="294" t="s">
        <v>522</v>
      </c>
      <c r="B3" s="294"/>
      <c r="C3" s="294"/>
      <c r="D3" s="294"/>
      <c r="E3" s="294"/>
      <c r="F3" s="294"/>
      <c r="G3" s="294"/>
      <c r="H3" s="294"/>
      <c r="I3" s="294"/>
      <c r="J3" s="294"/>
      <c r="K3" s="294"/>
    </row>
    <row r="4" spans="1:14" ht="18" customHeight="1" x14ac:dyDescent="0.25">
      <c r="A4" s="284" t="s">
        <v>413</v>
      </c>
      <c r="B4" s="284"/>
      <c r="C4" s="284"/>
      <c r="D4" s="284"/>
      <c r="E4" s="284"/>
      <c r="F4" s="284"/>
      <c r="G4" s="284"/>
      <c r="H4" s="284"/>
      <c r="I4" s="284"/>
      <c r="J4" s="284"/>
      <c r="K4" s="284"/>
    </row>
    <row r="5" spans="1:14" ht="54.75" customHeight="1" x14ac:dyDescent="0.25">
      <c r="A5" s="281" t="s">
        <v>415</v>
      </c>
      <c r="B5" s="281" t="s">
        <v>416</v>
      </c>
      <c r="C5" s="281" t="s">
        <v>417</v>
      </c>
      <c r="D5" s="281"/>
      <c r="E5" s="281" t="s">
        <v>418</v>
      </c>
      <c r="F5" s="281" t="s">
        <v>419</v>
      </c>
      <c r="G5" s="281" t="s">
        <v>506</v>
      </c>
      <c r="H5" s="281"/>
      <c r="I5" s="281"/>
      <c r="J5" s="281"/>
      <c r="K5" s="281"/>
      <c r="L5" s="281"/>
      <c r="M5" s="281"/>
    </row>
    <row r="6" spans="1:14" ht="70.5" customHeight="1" x14ac:dyDescent="0.25">
      <c r="A6" s="281"/>
      <c r="B6" s="281"/>
      <c r="C6" s="16" t="s">
        <v>422</v>
      </c>
      <c r="D6" s="16" t="s">
        <v>423</v>
      </c>
      <c r="E6" s="281"/>
      <c r="F6" s="281"/>
      <c r="G6" s="281"/>
      <c r="H6" s="16" t="s">
        <v>310</v>
      </c>
      <c r="I6" s="16" t="s">
        <v>311</v>
      </c>
      <c r="J6" s="16" t="s">
        <v>312</v>
      </c>
      <c r="K6" s="16" t="s">
        <v>313</v>
      </c>
      <c r="L6" s="55" t="s">
        <v>44</v>
      </c>
      <c r="M6" s="55" t="s">
        <v>45</v>
      </c>
    </row>
    <row r="7" spans="1:14" x14ac:dyDescent="0.25">
      <c r="A7" s="137">
        <v>1</v>
      </c>
      <c r="B7" s="137">
        <v>2</v>
      </c>
      <c r="C7" s="137">
        <v>3</v>
      </c>
      <c r="D7" s="137">
        <v>4</v>
      </c>
      <c r="E7" s="137">
        <v>5</v>
      </c>
      <c r="F7" s="137">
        <v>6</v>
      </c>
      <c r="G7" s="137">
        <v>7</v>
      </c>
      <c r="H7" s="137">
        <v>8</v>
      </c>
      <c r="I7" s="137">
        <v>9</v>
      </c>
      <c r="J7" s="137">
        <v>10</v>
      </c>
      <c r="K7" s="137">
        <v>11</v>
      </c>
      <c r="L7" s="137">
        <v>12</v>
      </c>
      <c r="M7" s="31">
        <v>13</v>
      </c>
    </row>
    <row r="8" spans="1:14" ht="74.099999999999994" customHeight="1" x14ac:dyDescent="0.25">
      <c r="A8" s="281">
        <v>1</v>
      </c>
      <c r="B8" s="304" t="s">
        <v>524</v>
      </c>
      <c r="C8" s="141">
        <v>5212.7</v>
      </c>
      <c r="D8" s="139">
        <v>46914</v>
      </c>
      <c r="E8" s="305" t="s">
        <v>523</v>
      </c>
      <c r="F8" s="302" t="s">
        <v>424</v>
      </c>
      <c r="G8" s="300">
        <v>0</v>
      </c>
      <c r="H8" s="300">
        <v>20</v>
      </c>
      <c r="I8" s="300">
        <v>0</v>
      </c>
      <c r="J8" s="300">
        <v>0</v>
      </c>
      <c r="K8" s="300">
        <v>0</v>
      </c>
      <c r="L8" s="300">
        <v>0</v>
      </c>
      <c r="M8" s="295">
        <v>0</v>
      </c>
    </row>
    <row r="9" spans="1:14" ht="74.099999999999994" customHeight="1" x14ac:dyDescent="0.25">
      <c r="A9" s="281"/>
      <c r="B9" s="304"/>
      <c r="C9" s="142"/>
      <c r="D9" s="138" t="s">
        <v>763</v>
      </c>
      <c r="E9" s="305"/>
      <c r="F9" s="302"/>
      <c r="G9" s="300"/>
      <c r="H9" s="300"/>
      <c r="I9" s="300"/>
      <c r="J9" s="300"/>
      <c r="K9" s="300"/>
      <c r="L9" s="300"/>
      <c r="M9" s="296"/>
    </row>
    <row r="10" spans="1:14" ht="74.099999999999994" customHeight="1" x14ac:dyDescent="0.25">
      <c r="A10" s="16">
        <v>2</v>
      </c>
      <c r="B10" s="28" t="s">
        <v>525</v>
      </c>
      <c r="C10" s="140">
        <v>213.7</v>
      </c>
      <c r="D10" s="139">
        <v>1923.3</v>
      </c>
      <c r="E10" s="32" t="s">
        <v>526</v>
      </c>
      <c r="F10" s="27" t="s">
        <v>424</v>
      </c>
      <c r="G10" s="23">
        <v>0</v>
      </c>
      <c r="H10" s="23">
        <v>1</v>
      </c>
      <c r="I10" s="23">
        <v>0</v>
      </c>
      <c r="J10" s="23">
        <v>0</v>
      </c>
      <c r="K10" s="23">
        <v>0</v>
      </c>
      <c r="L10" s="61">
        <v>0</v>
      </c>
      <c r="M10" s="61">
        <v>0</v>
      </c>
    </row>
    <row r="12" spans="1:14" x14ac:dyDescent="0.25">
      <c r="C12" s="48"/>
    </row>
    <row r="14" spans="1:14" x14ac:dyDescent="0.25">
      <c r="C14" s="48"/>
    </row>
  </sheetData>
  <mergeCells count="22">
    <mergeCell ref="M8:M9"/>
    <mergeCell ref="G8:G9"/>
    <mergeCell ref="H8:H9"/>
    <mergeCell ref="I8:I9"/>
    <mergeCell ref="J8:J9"/>
    <mergeCell ref="K8:K9"/>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
  <sheetViews>
    <sheetView zoomScaleNormal="100" workbookViewId="0">
      <selection activeCell="D9" sqref="D9"/>
    </sheetView>
  </sheetViews>
  <sheetFormatPr defaultRowHeight="15" x14ac:dyDescent="0.25"/>
  <cols>
    <col min="1" max="1" width="5.5703125" customWidth="1"/>
    <col min="2" max="2" width="38" customWidth="1"/>
    <col min="3" max="3" width="14.7109375" customWidth="1"/>
    <col min="4" max="4" width="15.140625" customWidth="1"/>
    <col min="5" max="5" width="22.85546875" customWidth="1"/>
    <col min="6" max="6" width="11" customWidth="1"/>
    <col min="7" max="7" width="15.85546875" customWidth="1"/>
    <col min="8" max="8" width="6.140625" customWidth="1"/>
    <col min="9" max="9" width="6.42578125" customWidth="1"/>
    <col min="10" max="10" width="5.5703125" customWidth="1"/>
    <col min="11" max="11" width="6.140625" customWidth="1"/>
    <col min="12" max="12" width="6.42578125" customWidth="1"/>
  </cols>
  <sheetData>
    <row r="1" spans="1:14" ht="45" customHeight="1" x14ac:dyDescent="0.25">
      <c r="F1" s="289" t="s">
        <v>521</v>
      </c>
      <c r="G1" s="289"/>
      <c r="H1" s="289"/>
      <c r="I1" s="289"/>
      <c r="J1" s="289"/>
      <c r="K1" s="57"/>
      <c r="L1" s="57"/>
      <c r="M1" s="26"/>
      <c r="N1" s="26"/>
    </row>
    <row r="2" spans="1:14" ht="21.75" customHeight="1" x14ac:dyDescent="0.25">
      <c r="A2" s="282" t="s">
        <v>316</v>
      </c>
      <c r="B2" s="282"/>
      <c r="C2" s="282"/>
      <c r="D2" s="282"/>
      <c r="E2" s="282"/>
      <c r="F2" s="282"/>
      <c r="G2" s="282"/>
      <c r="H2" s="282"/>
      <c r="I2" s="282"/>
      <c r="J2" s="282"/>
      <c r="K2" s="58"/>
      <c r="L2" s="58"/>
    </row>
    <row r="3" spans="1:14" ht="30.75" customHeight="1" x14ac:dyDescent="0.25">
      <c r="A3" s="294" t="s">
        <v>507</v>
      </c>
      <c r="B3" s="294"/>
      <c r="C3" s="294"/>
      <c r="D3" s="294"/>
      <c r="E3" s="294"/>
      <c r="F3" s="294"/>
      <c r="G3" s="294"/>
      <c r="H3" s="294"/>
      <c r="I3" s="294"/>
      <c r="J3" s="294"/>
      <c r="K3" s="60"/>
      <c r="L3" s="60"/>
    </row>
    <row r="4" spans="1:14" ht="18" customHeight="1" x14ac:dyDescent="0.25">
      <c r="A4" s="284" t="s">
        <v>413</v>
      </c>
      <c r="B4" s="284"/>
      <c r="C4" s="284"/>
      <c r="D4" s="284"/>
      <c r="E4" s="284"/>
      <c r="F4" s="284"/>
      <c r="G4" s="284"/>
      <c r="H4" s="284"/>
      <c r="I4" s="284"/>
      <c r="J4" s="284"/>
      <c r="K4" s="59"/>
      <c r="L4" s="59"/>
    </row>
    <row r="5" spans="1:14" ht="54.75" customHeight="1" x14ac:dyDescent="0.25">
      <c r="A5" s="281" t="s">
        <v>415</v>
      </c>
      <c r="B5" s="281" t="s">
        <v>416</v>
      </c>
      <c r="C5" s="281" t="s">
        <v>417</v>
      </c>
      <c r="D5" s="281"/>
      <c r="E5" s="281" t="s">
        <v>418</v>
      </c>
      <c r="F5" s="281" t="s">
        <v>419</v>
      </c>
      <c r="G5" s="281" t="s">
        <v>506</v>
      </c>
      <c r="H5" s="306"/>
      <c r="I5" s="307"/>
      <c r="J5" s="307"/>
      <c r="K5" s="307"/>
      <c r="L5" s="308"/>
    </row>
    <row r="6" spans="1:14" ht="70.5" customHeight="1" x14ac:dyDescent="0.25">
      <c r="A6" s="281"/>
      <c r="B6" s="281"/>
      <c r="C6" s="16" t="s">
        <v>422</v>
      </c>
      <c r="D6" s="16" t="s">
        <v>423</v>
      </c>
      <c r="E6" s="281"/>
      <c r="F6" s="281"/>
      <c r="G6" s="281"/>
      <c r="H6" s="16" t="s">
        <v>311</v>
      </c>
      <c r="I6" s="16" t="s">
        <v>312</v>
      </c>
      <c r="J6" s="16" t="s">
        <v>313</v>
      </c>
      <c r="K6" s="55" t="s">
        <v>44</v>
      </c>
      <c r="L6" s="55" t="s">
        <v>45</v>
      </c>
    </row>
    <row r="7" spans="1:14" x14ac:dyDescent="0.25">
      <c r="A7" s="31">
        <v>1</v>
      </c>
      <c r="B7" s="31">
        <v>2</v>
      </c>
      <c r="C7" s="31">
        <v>3</v>
      </c>
      <c r="D7" s="31">
        <v>4</v>
      </c>
      <c r="E7" s="31">
        <v>5</v>
      </c>
      <c r="F7" s="31">
        <v>6</v>
      </c>
      <c r="G7" s="31">
        <v>7</v>
      </c>
      <c r="H7" s="31">
        <v>9</v>
      </c>
      <c r="I7" s="31">
        <v>10</v>
      </c>
      <c r="J7" s="31">
        <v>11</v>
      </c>
      <c r="K7" s="31">
        <v>12</v>
      </c>
      <c r="L7" s="31">
        <v>13</v>
      </c>
    </row>
    <row r="8" spans="1:14" ht="129.94999999999999" customHeight="1" x14ac:dyDescent="0.25">
      <c r="A8" s="281">
        <v>1</v>
      </c>
      <c r="B8" s="235" t="s">
        <v>509</v>
      </c>
      <c r="C8" s="286">
        <f>'Приложение №23 (ПП11)'!F14</f>
        <v>1720.3899999999999</v>
      </c>
      <c r="D8" s="104">
        <f>'Приложение №23 (ПП11)'!F15</f>
        <v>18548.599999999999</v>
      </c>
      <c r="E8" s="301" t="s">
        <v>510</v>
      </c>
      <c r="F8" s="302" t="s">
        <v>424</v>
      </c>
      <c r="G8" s="300">
        <v>0</v>
      </c>
      <c r="H8" s="300">
        <v>36</v>
      </c>
      <c r="I8" s="300">
        <v>0</v>
      </c>
      <c r="J8" s="300">
        <v>0</v>
      </c>
      <c r="K8" s="300">
        <v>8</v>
      </c>
      <c r="L8" s="300">
        <v>0</v>
      </c>
    </row>
    <row r="9" spans="1:14" ht="19.5" customHeight="1" x14ac:dyDescent="0.25">
      <c r="A9" s="281"/>
      <c r="B9" s="235"/>
      <c r="C9" s="286"/>
      <c r="D9" s="105" t="s">
        <v>763</v>
      </c>
      <c r="E9" s="301"/>
      <c r="F9" s="302"/>
      <c r="G9" s="300"/>
      <c r="H9" s="300"/>
      <c r="I9" s="300"/>
      <c r="J9" s="300"/>
      <c r="K9" s="300"/>
      <c r="L9" s="300"/>
    </row>
  </sheetData>
  <mergeCells count="22">
    <mergeCell ref="F1:J1"/>
    <mergeCell ref="A2:J2"/>
    <mergeCell ref="A3:J3"/>
    <mergeCell ref="A4:J4"/>
    <mergeCell ref="A5:A6"/>
    <mergeCell ref="B5:B6"/>
    <mergeCell ref="C5:D5"/>
    <mergeCell ref="E5:E6"/>
    <mergeCell ref="F5:F6"/>
    <mergeCell ref="G5:G6"/>
    <mergeCell ref="H5:L5"/>
    <mergeCell ref="A8:A9"/>
    <mergeCell ref="B8:B9"/>
    <mergeCell ref="C8:C9"/>
    <mergeCell ref="E8:E9"/>
    <mergeCell ref="F8:F9"/>
    <mergeCell ref="L8:L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563"/>
  <sheetViews>
    <sheetView view="pageBreakPreview" zoomScale="136" zoomScaleNormal="100" zoomScaleSheetLayoutView="136" workbookViewId="0">
      <selection activeCell="E76" sqref="E76"/>
    </sheetView>
  </sheetViews>
  <sheetFormatPr defaultRowHeight="15" x14ac:dyDescent="0.25"/>
  <cols>
    <col min="1" max="1" width="29.85546875" customWidth="1"/>
    <col min="2" max="2" width="23.140625" customWidth="1"/>
    <col min="3" max="3" width="21" customWidth="1"/>
    <col min="4" max="4" width="15" customWidth="1"/>
    <col min="5" max="5" width="11" customWidth="1"/>
    <col min="6" max="6" width="19.85546875" customWidth="1"/>
    <col min="7" max="7" width="12.28515625" customWidth="1"/>
    <col min="8" max="8" width="16.140625" customWidth="1"/>
    <col min="9" max="9" width="10" bestFit="1" customWidth="1"/>
  </cols>
  <sheetData>
    <row r="1" spans="1:9" ht="34.5" customHeight="1" x14ac:dyDescent="0.25">
      <c r="B1" s="26"/>
      <c r="C1" s="26"/>
      <c r="D1" s="26"/>
      <c r="E1" s="289" t="s">
        <v>520</v>
      </c>
      <c r="F1" s="289"/>
    </row>
    <row r="3" spans="1:9" ht="78.75" customHeight="1" x14ac:dyDescent="0.25">
      <c r="A3" s="340" t="s">
        <v>527</v>
      </c>
      <c r="B3" s="340"/>
      <c r="C3" s="340"/>
      <c r="D3" s="340"/>
      <c r="E3" s="340"/>
      <c r="F3" s="340"/>
    </row>
    <row r="4" spans="1:9" ht="99" customHeight="1" x14ac:dyDescent="0.25">
      <c r="A4" s="164" t="s">
        <v>588</v>
      </c>
      <c r="B4" s="164" t="s">
        <v>590</v>
      </c>
      <c r="C4" s="164" t="s">
        <v>591</v>
      </c>
      <c r="D4" s="341" t="s">
        <v>592</v>
      </c>
      <c r="E4" s="341"/>
      <c r="F4" s="164" t="s">
        <v>593</v>
      </c>
    </row>
    <row r="5" spans="1:9" ht="63.95" customHeight="1" x14ac:dyDescent="0.25">
      <c r="A5" s="147" t="s">
        <v>699</v>
      </c>
      <c r="B5" s="71"/>
      <c r="C5" s="53"/>
      <c r="D5" s="323">
        <f>D6+D16+D17+D27+D28+D36+D37+D45+D46+D56+D57+D67+D68+D78+D79+D82+D83+D93+D94+D104+D105+D115+D116+D126+D128+D138+D140+D150+D151+D159+D166+D170+D173</f>
        <v>531926.38299999991</v>
      </c>
      <c r="E5" s="324"/>
      <c r="F5" s="71"/>
      <c r="H5" s="48"/>
      <c r="I5" s="83"/>
    </row>
    <row r="6" spans="1:9" ht="21" customHeight="1" x14ac:dyDescent="0.25">
      <c r="A6" s="290" t="s">
        <v>550</v>
      </c>
      <c r="B6" s="290" t="s">
        <v>511</v>
      </c>
      <c r="C6" s="235" t="s">
        <v>530</v>
      </c>
      <c r="D6" s="314">
        <f>E8+E9+E10+E11+E12+E13+E14+E15</f>
        <v>164929.77000000002</v>
      </c>
      <c r="E6" s="314"/>
      <c r="F6" s="279" t="s">
        <v>513</v>
      </c>
      <c r="G6" s="48"/>
      <c r="H6" s="48"/>
      <c r="I6" s="48"/>
    </row>
    <row r="7" spans="1:9" ht="22.5" customHeight="1" x14ac:dyDescent="0.25">
      <c r="A7" s="291"/>
      <c r="B7" s="291"/>
      <c r="C7" s="235"/>
      <c r="D7" s="281" t="s">
        <v>355</v>
      </c>
      <c r="E7" s="281"/>
      <c r="F7" s="285"/>
      <c r="G7" s="48"/>
      <c r="H7" s="48"/>
    </row>
    <row r="8" spans="1:9" ht="15.75" customHeight="1" x14ac:dyDescent="0.25">
      <c r="A8" s="291"/>
      <c r="B8" s="291"/>
      <c r="C8" s="235"/>
      <c r="D8" s="16" t="s">
        <v>514</v>
      </c>
      <c r="E8" s="47">
        <v>23013.599999999999</v>
      </c>
      <c r="F8" s="285"/>
      <c r="G8" s="48"/>
      <c r="H8" s="48"/>
    </row>
    <row r="9" spans="1:9" ht="15.75" x14ac:dyDescent="0.25">
      <c r="A9" s="291"/>
      <c r="B9" s="291"/>
      <c r="C9" s="235"/>
      <c r="D9" s="16" t="s">
        <v>515</v>
      </c>
      <c r="E9" s="47">
        <f>21090-3169.53</f>
        <v>17920.47</v>
      </c>
      <c r="F9" s="285"/>
      <c r="G9" s="48"/>
    </row>
    <row r="10" spans="1:9" ht="15.75" x14ac:dyDescent="0.25">
      <c r="A10" s="291"/>
      <c r="B10" s="291"/>
      <c r="C10" s="235"/>
      <c r="D10" s="16" t="s">
        <v>516</v>
      </c>
      <c r="E10" s="47">
        <v>20051.599999999999</v>
      </c>
      <c r="F10" s="285"/>
      <c r="G10" s="48"/>
    </row>
    <row r="11" spans="1:9" ht="15.75" x14ac:dyDescent="0.25">
      <c r="A11" s="291"/>
      <c r="B11" s="291"/>
      <c r="C11" s="235"/>
      <c r="D11" s="16" t="s">
        <v>517</v>
      </c>
      <c r="E11" s="47">
        <v>43417.4</v>
      </c>
      <c r="F11" s="285"/>
      <c r="G11" s="48"/>
    </row>
    <row r="12" spans="1:9" ht="15.75" x14ac:dyDescent="0.25">
      <c r="A12" s="291"/>
      <c r="B12" s="291"/>
      <c r="C12" s="235"/>
      <c r="D12" s="16" t="s">
        <v>518</v>
      </c>
      <c r="E12" s="47">
        <f>17773.4+7176.7</f>
        <v>24950.100000000002</v>
      </c>
      <c r="F12" s="285"/>
      <c r="G12" s="48"/>
    </row>
    <row r="13" spans="1:9" ht="15.75" x14ac:dyDescent="0.25">
      <c r="A13" s="291"/>
      <c r="B13" s="291"/>
      <c r="C13" s="235"/>
      <c r="D13" s="55" t="s">
        <v>519</v>
      </c>
      <c r="E13" s="47">
        <f>12451.5+5</f>
        <v>12456.5</v>
      </c>
      <c r="F13" s="285"/>
      <c r="G13" s="48"/>
    </row>
    <row r="14" spans="1:9" ht="15.75" x14ac:dyDescent="0.25">
      <c r="A14" s="291"/>
      <c r="B14" s="291"/>
      <c r="C14" s="235"/>
      <c r="D14" s="55" t="s">
        <v>544</v>
      </c>
      <c r="E14" s="47">
        <v>10807.6</v>
      </c>
      <c r="F14" s="285"/>
      <c r="G14" s="48"/>
    </row>
    <row r="15" spans="1:9" ht="15.75" x14ac:dyDescent="0.25">
      <c r="A15" s="291"/>
      <c r="B15" s="292"/>
      <c r="C15" s="235"/>
      <c r="D15" s="55" t="s">
        <v>545</v>
      </c>
      <c r="E15" s="47">
        <v>12312.5</v>
      </c>
      <c r="F15" s="285"/>
    </row>
    <row r="16" spans="1:9" ht="32.25" customHeight="1" x14ac:dyDescent="0.25">
      <c r="A16" s="292"/>
      <c r="B16" s="35" t="s">
        <v>529</v>
      </c>
      <c r="C16" s="34" t="s">
        <v>530</v>
      </c>
      <c r="D16" s="336">
        <v>0</v>
      </c>
      <c r="E16" s="337"/>
      <c r="F16" s="280"/>
    </row>
    <row r="17" spans="1:6" ht="25.5" customHeight="1" x14ac:dyDescent="0.25">
      <c r="A17" s="235" t="s">
        <v>531</v>
      </c>
      <c r="B17" s="290" t="s">
        <v>511</v>
      </c>
      <c r="C17" s="235" t="s">
        <v>512</v>
      </c>
      <c r="D17" s="314">
        <f>E19+E20+E21+E22+E23+E24+E25+E26</f>
        <v>44644.999999999993</v>
      </c>
      <c r="E17" s="314"/>
      <c r="F17" s="281" t="s">
        <v>513</v>
      </c>
    </row>
    <row r="18" spans="1:6" ht="15.75" x14ac:dyDescent="0.25">
      <c r="A18" s="235"/>
      <c r="B18" s="291"/>
      <c r="C18" s="235"/>
      <c r="D18" s="281" t="s">
        <v>355</v>
      </c>
      <c r="E18" s="281"/>
      <c r="F18" s="281"/>
    </row>
    <row r="19" spans="1:6" ht="15.75" x14ac:dyDescent="0.25">
      <c r="A19" s="235"/>
      <c r="B19" s="291"/>
      <c r="C19" s="235"/>
      <c r="D19" s="16" t="s">
        <v>514</v>
      </c>
      <c r="E19" s="47">
        <v>3397.9</v>
      </c>
      <c r="F19" s="281"/>
    </row>
    <row r="20" spans="1:6" ht="15.75" x14ac:dyDescent="0.25">
      <c r="A20" s="235"/>
      <c r="B20" s="291"/>
      <c r="C20" s="235"/>
      <c r="D20" s="16" t="s">
        <v>515</v>
      </c>
      <c r="E20" s="47">
        <f>6000-4000</f>
        <v>2000</v>
      </c>
      <c r="F20" s="281"/>
    </row>
    <row r="21" spans="1:6" ht="15.75" x14ac:dyDescent="0.25">
      <c r="A21" s="235"/>
      <c r="B21" s="291"/>
      <c r="C21" s="235"/>
      <c r="D21" s="16" t="s">
        <v>516</v>
      </c>
      <c r="E21" s="47">
        <v>5081.3</v>
      </c>
      <c r="F21" s="281"/>
    </row>
    <row r="22" spans="1:6" ht="15.75" x14ac:dyDescent="0.25">
      <c r="A22" s="235"/>
      <c r="B22" s="291"/>
      <c r="C22" s="235"/>
      <c r="D22" s="16" t="s">
        <v>517</v>
      </c>
      <c r="E22" s="47">
        <v>5081.3</v>
      </c>
      <c r="F22" s="281"/>
    </row>
    <row r="23" spans="1:6" ht="15.75" x14ac:dyDescent="0.25">
      <c r="A23" s="235"/>
      <c r="B23" s="291"/>
      <c r="C23" s="235"/>
      <c r="D23" s="16" t="s">
        <v>518</v>
      </c>
      <c r="E23" s="47">
        <f>5413.2+602.5</f>
        <v>6015.7</v>
      </c>
      <c r="F23" s="281"/>
    </row>
    <row r="24" spans="1:6" ht="15.75" x14ac:dyDescent="0.25">
      <c r="A24" s="235"/>
      <c r="B24" s="291"/>
      <c r="C24" s="235"/>
      <c r="D24" s="55" t="s">
        <v>519</v>
      </c>
      <c r="E24" s="47">
        <f>12015.7+103.8+122.9</f>
        <v>12242.4</v>
      </c>
      <c r="F24" s="281"/>
    </row>
    <row r="25" spans="1:6" ht="15.75" x14ac:dyDescent="0.25">
      <c r="A25" s="235"/>
      <c r="B25" s="291"/>
      <c r="C25" s="235"/>
      <c r="D25" s="55" t="s">
        <v>544</v>
      </c>
      <c r="E25" s="47">
        <v>5413.2</v>
      </c>
      <c r="F25" s="281"/>
    </row>
    <row r="26" spans="1:6" ht="15.75" x14ac:dyDescent="0.25">
      <c r="A26" s="235"/>
      <c r="B26" s="292"/>
      <c r="C26" s="235"/>
      <c r="D26" s="16" t="s">
        <v>545</v>
      </c>
      <c r="E26" s="47">
        <v>5413.2</v>
      </c>
      <c r="F26" s="281"/>
    </row>
    <row r="27" spans="1:6" ht="36" customHeight="1" x14ac:dyDescent="0.25">
      <c r="A27" s="235"/>
      <c r="B27" s="28" t="s">
        <v>529</v>
      </c>
      <c r="C27" s="34" t="s">
        <v>512</v>
      </c>
      <c r="D27" s="334">
        <v>0</v>
      </c>
      <c r="E27" s="334"/>
      <c r="F27" s="281"/>
    </row>
    <row r="28" spans="1:6" ht="15.75" x14ac:dyDescent="0.25">
      <c r="A28" s="235" t="s">
        <v>532</v>
      </c>
      <c r="B28" s="290" t="s">
        <v>511</v>
      </c>
      <c r="C28" s="235" t="s">
        <v>512</v>
      </c>
      <c r="D28" s="314">
        <f>E30+E31+E32+E33+E34+E35</f>
        <v>5964.2999999999993</v>
      </c>
      <c r="E28" s="314"/>
      <c r="F28" s="281" t="s">
        <v>513</v>
      </c>
    </row>
    <row r="29" spans="1:6" ht="25.5" customHeight="1" x14ac:dyDescent="0.25">
      <c r="A29" s="235"/>
      <c r="B29" s="291"/>
      <c r="C29" s="235"/>
      <c r="D29" s="281" t="s">
        <v>355</v>
      </c>
      <c r="E29" s="281"/>
      <c r="F29" s="281"/>
    </row>
    <row r="30" spans="1:6" ht="15.75" x14ac:dyDescent="0.25">
      <c r="A30" s="235"/>
      <c r="B30" s="291"/>
      <c r="C30" s="235"/>
      <c r="D30" s="16" t="s">
        <v>514</v>
      </c>
      <c r="E30" s="47">
        <v>2742.1</v>
      </c>
      <c r="F30" s="281"/>
    </row>
    <row r="31" spans="1:6" ht="15.75" x14ac:dyDescent="0.25">
      <c r="A31" s="235"/>
      <c r="B31" s="291"/>
      <c r="C31" s="235"/>
      <c r="D31" s="16" t="s">
        <v>515</v>
      </c>
      <c r="E31" s="47">
        <v>3222.2</v>
      </c>
      <c r="F31" s="281"/>
    </row>
    <row r="32" spans="1:6" ht="15.75" customHeight="1" x14ac:dyDescent="0.25">
      <c r="A32" s="235"/>
      <c r="B32" s="291"/>
      <c r="C32" s="235"/>
      <c r="D32" s="16" t="s">
        <v>516</v>
      </c>
      <c r="E32" s="47">
        <v>0</v>
      </c>
      <c r="F32" s="281"/>
    </row>
    <row r="33" spans="1:8" ht="15.75" x14ac:dyDescent="0.25">
      <c r="A33" s="235"/>
      <c r="B33" s="291"/>
      <c r="C33" s="235"/>
      <c r="D33" s="16" t="s">
        <v>517</v>
      </c>
      <c r="E33" s="47">
        <v>0</v>
      </c>
      <c r="F33" s="281"/>
    </row>
    <row r="34" spans="1:8" ht="15.75" x14ac:dyDescent="0.25">
      <c r="A34" s="235"/>
      <c r="B34" s="291"/>
      <c r="C34" s="235"/>
      <c r="D34" s="16" t="s">
        <v>518</v>
      </c>
      <c r="E34" s="47">
        <v>0</v>
      </c>
      <c r="F34" s="281"/>
    </row>
    <row r="35" spans="1:8" ht="15.75" x14ac:dyDescent="0.25">
      <c r="A35" s="235"/>
      <c r="B35" s="292"/>
      <c r="C35" s="235"/>
      <c r="D35" s="16" t="s">
        <v>519</v>
      </c>
      <c r="E35" s="47">
        <v>0</v>
      </c>
      <c r="F35" s="281"/>
    </row>
    <row r="36" spans="1:8" ht="34.5" customHeight="1" x14ac:dyDescent="0.25">
      <c r="A36" s="235"/>
      <c r="B36" s="28" t="s">
        <v>529</v>
      </c>
      <c r="C36" s="34" t="s">
        <v>512</v>
      </c>
      <c r="D36" s="334">
        <v>0</v>
      </c>
      <c r="E36" s="334"/>
      <c r="F36" s="281"/>
    </row>
    <row r="37" spans="1:8" ht="25.5" customHeight="1" x14ac:dyDescent="0.25">
      <c r="A37" s="235" t="s">
        <v>533</v>
      </c>
      <c r="B37" s="290" t="s">
        <v>511</v>
      </c>
      <c r="C37" s="235" t="s">
        <v>512</v>
      </c>
      <c r="D37" s="314">
        <f>E39+E40+E41+E42+E43+E44</f>
        <v>1025.3</v>
      </c>
      <c r="E37" s="314"/>
      <c r="F37" s="281" t="s">
        <v>513</v>
      </c>
    </row>
    <row r="38" spans="1:8" ht="19.5" customHeight="1" x14ac:dyDescent="0.25">
      <c r="A38" s="235"/>
      <c r="B38" s="291"/>
      <c r="C38" s="235"/>
      <c r="D38" s="281" t="s">
        <v>355</v>
      </c>
      <c r="E38" s="281"/>
      <c r="F38" s="281"/>
    </row>
    <row r="39" spans="1:8" ht="15.75" x14ac:dyDescent="0.25">
      <c r="A39" s="235"/>
      <c r="B39" s="291"/>
      <c r="C39" s="235"/>
      <c r="D39" s="16" t="s">
        <v>514</v>
      </c>
      <c r="E39" s="47">
        <v>0</v>
      </c>
      <c r="F39" s="281"/>
    </row>
    <row r="40" spans="1:8" ht="15.75" x14ac:dyDescent="0.25">
      <c r="A40" s="235"/>
      <c r="B40" s="291"/>
      <c r="C40" s="235"/>
      <c r="D40" s="16" t="s">
        <v>515</v>
      </c>
      <c r="E40" s="47">
        <v>1025.3</v>
      </c>
      <c r="F40" s="281"/>
    </row>
    <row r="41" spans="1:8" ht="15.75" customHeight="1" x14ac:dyDescent="0.25">
      <c r="A41" s="235"/>
      <c r="B41" s="291"/>
      <c r="C41" s="235"/>
      <c r="D41" s="16" t="s">
        <v>516</v>
      </c>
      <c r="E41" s="47">
        <v>0</v>
      </c>
      <c r="F41" s="281"/>
    </row>
    <row r="42" spans="1:8" ht="15.75" x14ac:dyDescent="0.25">
      <c r="A42" s="235"/>
      <c r="B42" s="291"/>
      <c r="C42" s="235"/>
      <c r="D42" s="16" t="s">
        <v>517</v>
      </c>
      <c r="E42" s="47">
        <v>0</v>
      </c>
      <c r="F42" s="281"/>
    </row>
    <row r="43" spans="1:8" ht="15.75" x14ac:dyDescent="0.25">
      <c r="A43" s="235"/>
      <c r="B43" s="291"/>
      <c r="C43" s="235"/>
      <c r="D43" s="16" t="s">
        <v>518</v>
      </c>
      <c r="E43" s="47">
        <v>0</v>
      </c>
      <c r="F43" s="281"/>
      <c r="H43" s="129"/>
    </row>
    <row r="44" spans="1:8" ht="15.75" x14ac:dyDescent="0.25">
      <c r="A44" s="235"/>
      <c r="B44" s="292"/>
      <c r="C44" s="235"/>
      <c r="D44" s="16" t="s">
        <v>519</v>
      </c>
      <c r="E44" s="47">
        <v>0</v>
      </c>
      <c r="F44" s="281"/>
      <c r="H44" s="130"/>
    </row>
    <row r="45" spans="1:8" ht="33.75" customHeight="1" x14ac:dyDescent="0.25">
      <c r="A45" s="235"/>
      <c r="B45" s="28" t="s">
        <v>529</v>
      </c>
      <c r="C45" s="34" t="s">
        <v>512</v>
      </c>
      <c r="D45" s="334">
        <v>0</v>
      </c>
      <c r="E45" s="334"/>
      <c r="F45" s="281"/>
      <c r="H45" s="131"/>
    </row>
    <row r="46" spans="1:8" ht="15.75" x14ac:dyDescent="0.25">
      <c r="A46" s="235" t="s">
        <v>549</v>
      </c>
      <c r="B46" s="290" t="s">
        <v>511</v>
      </c>
      <c r="C46" s="235" t="s">
        <v>512</v>
      </c>
      <c r="D46" s="314">
        <f>E48+E49+E50+E51+E52+E53+E54+E55</f>
        <v>5872</v>
      </c>
      <c r="E46" s="314"/>
      <c r="F46" s="281" t="s">
        <v>513</v>
      </c>
    </row>
    <row r="47" spans="1:8" ht="15.75" x14ac:dyDescent="0.25">
      <c r="A47" s="235"/>
      <c r="B47" s="291"/>
      <c r="C47" s="235"/>
      <c r="D47" s="281" t="s">
        <v>355</v>
      </c>
      <c r="E47" s="281"/>
      <c r="F47" s="281"/>
    </row>
    <row r="48" spans="1:8" ht="15.75" x14ac:dyDescent="0.25">
      <c r="A48" s="235"/>
      <c r="B48" s="291"/>
      <c r="C48" s="235"/>
      <c r="D48" s="16" t="s">
        <v>514</v>
      </c>
      <c r="E48" s="47">
        <v>0</v>
      </c>
      <c r="F48" s="281"/>
    </row>
    <row r="49" spans="1:6" ht="15.75" x14ac:dyDescent="0.25">
      <c r="A49" s="235"/>
      <c r="B49" s="291"/>
      <c r="C49" s="235"/>
      <c r="D49" s="16" t="s">
        <v>515</v>
      </c>
      <c r="E49" s="47">
        <v>1049.3</v>
      </c>
      <c r="F49" s="281"/>
    </row>
    <row r="50" spans="1:6" ht="15.75" x14ac:dyDescent="0.25">
      <c r="A50" s="235"/>
      <c r="B50" s="291"/>
      <c r="C50" s="235"/>
      <c r="D50" s="16" t="s">
        <v>516</v>
      </c>
      <c r="E50" s="47">
        <v>1864.5</v>
      </c>
      <c r="F50" s="281"/>
    </row>
    <row r="51" spans="1:6" ht="15.75" x14ac:dyDescent="0.25">
      <c r="A51" s="235"/>
      <c r="B51" s="291"/>
      <c r="C51" s="235"/>
      <c r="D51" s="16" t="s">
        <v>517</v>
      </c>
      <c r="E51" s="47">
        <v>400</v>
      </c>
      <c r="F51" s="281"/>
    </row>
    <row r="52" spans="1:6" ht="15.75" x14ac:dyDescent="0.25">
      <c r="A52" s="235"/>
      <c r="B52" s="291"/>
      <c r="C52" s="235"/>
      <c r="D52" s="16" t="s">
        <v>518</v>
      </c>
      <c r="E52" s="47">
        <v>300</v>
      </c>
      <c r="F52" s="281"/>
    </row>
    <row r="53" spans="1:6" ht="15.75" x14ac:dyDescent="0.25">
      <c r="A53" s="235"/>
      <c r="B53" s="291"/>
      <c r="C53" s="235"/>
      <c r="D53" s="55" t="s">
        <v>519</v>
      </c>
      <c r="E53" s="47">
        <v>1178.2</v>
      </c>
      <c r="F53" s="281"/>
    </row>
    <row r="54" spans="1:6" ht="15.75" x14ac:dyDescent="0.25">
      <c r="A54" s="235"/>
      <c r="B54" s="291"/>
      <c r="C54" s="235"/>
      <c r="D54" s="55" t="s">
        <v>544</v>
      </c>
      <c r="E54" s="47">
        <f>300+480</f>
        <v>780</v>
      </c>
      <c r="F54" s="281"/>
    </row>
    <row r="55" spans="1:6" ht="15.75" x14ac:dyDescent="0.25">
      <c r="A55" s="235"/>
      <c r="B55" s="292"/>
      <c r="C55" s="235"/>
      <c r="D55" s="16" t="s">
        <v>545</v>
      </c>
      <c r="E55" s="47">
        <v>300</v>
      </c>
      <c r="F55" s="281"/>
    </row>
    <row r="56" spans="1:6" ht="34.5" customHeight="1" x14ac:dyDescent="0.25">
      <c r="A56" s="235"/>
      <c r="B56" s="28" t="s">
        <v>529</v>
      </c>
      <c r="C56" s="34" t="s">
        <v>512</v>
      </c>
      <c r="D56" s="334">
        <v>0</v>
      </c>
      <c r="E56" s="334"/>
      <c r="F56" s="281"/>
    </row>
    <row r="57" spans="1:6" ht="15.75" x14ac:dyDescent="0.25">
      <c r="A57" s="290" t="s">
        <v>548</v>
      </c>
      <c r="B57" s="290" t="s">
        <v>511</v>
      </c>
      <c r="C57" s="235" t="s">
        <v>512</v>
      </c>
      <c r="D57" s="338">
        <f>E59+E60+E61+E62+E63+E64+E65+E66</f>
        <v>33468.33</v>
      </c>
      <c r="E57" s="339"/>
      <c r="F57" s="279" t="s">
        <v>513</v>
      </c>
    </row>
    <row r="58" spans="1:6" ht="22.5" customHeight="1" x14ac:dyDescent="0.25">
      <c r="A58" s="291"/>
      <c r="B58" s="291"/>
      <c r="C58" s="235"/>
      <c r="D58" s="306" t="s">
        <v>355</v>
      </c>
      <c r="E58" s="308"/>
      <c r="F58" s="285"/>
    </row>
    <row r="59" spans="1:6" ht="15.75" x14ac:dyDescent="0.25">
      <c r="A59" s="291"/>
      <c r="B59" s="291"/>
      <c r="C59" s="235"/>
      <c r="D59" s="16" t="s">
        <v>514</v>
      </c>
      <c r="E59" s="47">
        <v>578.6</v>
      </c>
      <c r="F59" s="285"/>
    </row>
    <row r="60" spans="1:6" ht="15.75" x14ac:dyDescent="0.25">
      <c r="A60" s="291"/>
      <c r="B60" s="291"/>
      <c r="C60" s="235"/>
      <c r="D60" s="16" t="s">
        <v>515</v>
      </c>
      <c r="E60" s="47">
        <v>1078.5999999999999</v>
      </c>
      <c r="F60" s="285"/>
    </row>
    <row r="61" spans="1:6" ht="15.75" x14ac:dyDescent="0.25">
      <c r="A61" s="291"/>
      <c r="B61" s="291"/>
      <c r="C61" s="235"/>
      <c r="D61" s="16" t="s">
        <v>516</v>
      </c>
      <c r="E61" s="47">
        <v>1578.6</v>
      </c>
      <c r="F61" s="285"/>
    </row>
    <row r="62" spans="1:6" ht="15.75" x14ac:dyDescent="0.25">
      <c r="A62" s="291"/>
      <c r="B62" s="291"/>
      <c r="C62" s="235"/>
      <c r="D62" s="16" t="s">
        <v>517</v>
      </c>
      <c r="E62" s="47">
        <v>4472</v>
      </c>
      <c r="F62" s="285"/>
    </row>
    <row r="63" spans="1:6" ht="15.75" x14ac:dyDescent="0.25">
      <c r="A63" s="291"/>
      <c r="B63" s="291"/>
      <c r="C63" s="235"/>
      <c r="D63" s="16" t="s">
        <v>518</v>
      </c>
      <c r="E63" s="47">
        <v>6690.4</v>
      </c>
      <c r="F63" s="285"/>
    </row>
    <row r="64" spans="1:6" ht="15.75" x14ac:dyDescent="0.25">
      <c r="A64" s="291"/>
      <c r="B64" s="291"/>
      <c r="C64" s="235"/>
      <c r="D64" s="55" t="s">
        <v>519</v>
      </c>
      <c r="E64" s="132">
        <f>8715.5+5800-260.87</f>
        <v>14254.63</v>
      </c>
      <c r="F64" s="285"/>
    </row>
    <row r="65" spans="1:6" ht="15.75" x14ac:dyDescent="0.25">
      <c r="A65" s="291"/>
      <c r="B65" s="291"/>
      <c r="C65" s="235"/>
      <c r="D65" s="55" t="s">
        <v>544</v>
      </c>
      <c r="E65" s="47">
        <v>0</v>
      </c>
      <c r="F65" s="285"/>
    </row>
    <row r="66" spans="1:6" ht="15.75" x14ac:dyDescent="0.25">
      <c r="A66" s="291"/>
      <c r="B66" s="292"/>
      <c r="C66" s="235"/>
      <c r="D66" s="16" t="s">
        <v>545</v>
      </c>
      <c r="E66" s="47">
        <v>4815.5</v>
      </c>
      <c r="F66" s="285"/>
    </row>
    <row r="67" spans="1:6" ht="35.25" customHeight="1" x14ac:dyDescent="0.25">
      <c r="A67" s="292"/>
      <c r="B67" s="28" t="s">
        <v>529</v>
      </c>
      <c r="C67" s="34" t="s">
        <v>512</v>
      </c>
      <c r="D67" s="336">
        <v>0</v>
      </c>
      <c r="E67" s="337"/>
      <c r="F67" s="280"/>
    </row>
    <row r="68" spans="1:6" ht="15.75" x14ac:dyDescent="0.25">
      <c r="A68" s="290" t="s">
        <v>547</v>
      </c>
      <c r="B68" s="290" t="s">
        <v>511</v>
      </c>
      <c r="C68" s="235" t="s">
        <v>512</v>
      </c>
      <c r="D68" s="323">
        <f>E70+E71+E72+E73+E74+E75+E76+E77</f>
        <v>33457.35</v>
      </c>
      <c r="E68" s="324"/>
      <c r="F68" s="279" t="s">
        <v>513</v>
      </c>
    </row>
    <row r="69" spans="1:6" ht="24" customHeight="1" x14ac:dyDescent="0.25">
      <c r="A69" s="291"/>
      <c r="B69" s="291"/>
      <c r="C69" s="235"/>
      <c r="D69" s="306" t="s">
        <v>355</v>
      </c>
      <c r="E69" s="308"/>
      <c r="F69" s="285"/>
    </row>
    <row r="70" spans="1:6" ht="15.75" x14ac:dyDescent="0.25">
      <c r="A70" s="291"/>
      <c r="B70" s="291"/>
      <c r="C70" s="235"/>
      <c r="D70" s="16" t="s">
        <v>514</v>
      </c>
      <c r="E70" s="127">
        <v>1958.4</v>
      </c>
      <c r="F70" s="285"/>
    </row>
    <row r="71" spans="1:6" ht="15.75" x14ac:dyDescent="0.25">
      <c r="A71" s="291"/>
      <c r="B71" s="291"/>
      <c r="C71" s="235"/>
      <c r="D71" s="16" t="s">
        <v>515</v>
      </c>
      <c r="E71" s="127">
        <v>2057.5</v>
      </c>
      <c r="F71" s="285"/>
    </row>
    <row r="72" spans="1:6" ht="15.75" x14ac:dyDescent="0.25">
      <c r="A72" s="291"/>
      <c r="B72" s="291"/>
      <c r="C72" s="235"/>
      <c r="D72" s="16" t="s">
        <v>516</v>
      </c>
      <c r="E72" s="127">
        <v>4235.8999999999996</v>
      </c>
      <c r="F72" s="285"/>
    </row>
    <row r="73" spans="1:6" ht="15.75" x14ac:dyDescent="0.25">
      <c r="A73" s="291"/>
      <c r="B73" s="291"/>
      <c r="C73" s="235"/>
      <c r="D73" s="16" t="s">
        <v>517</v>
      </c>
      <c r="E73" s="127">
        <v>2730.3</v>
      </c>
      <c r="F73" s="285"/>
    </row>
    <row r="74" spans="1:6" ht="15.75" x14ac:dyDescent="0.25">
      <c r="A74" s="291"/>
      <c r="B74" s="291"/>
      <c r="C74" s="235"/>
      <c r="D74" s="16" t="s">
        <v>518</v>
      </c>
      <c r="E74" s="102">
        <v>3104.2</v>
      </c>
      <c r="F74" s="285"/>
    </row>
    <row r="75" spans="1:6" ht="15.75" x14ac:dyDescent="0.25">
      <c r="A75" s="291"/>
      <c r="B75" s="291"/>
      <c r="C75" s="235"/>
      <c r="D75" s="55" t="s">
        <v>519</v>
      </c>
      <c r="E75" s="102">
        <f>3926.5+3491.4-2800</f>
        <v>4617.8999999999996</v>
      </c>
      <c r="F75" s="285"/>
    </row>
    <row r="76" spans="1:6" ht="15.75" x14ac:dyDescent="0.25">
      <c r="A76" s="291"/>
      <c r="B76" s="291"/>
      <c r="C76" s="235"/>
      <c r="D76" s="55" t="s">
        <v>544</v>
      </c>
      <c r="E76" s="102">
        <f>8146.6+3926.5+3494.4-3918.55</f>
        <v>11648.95</v>
      </c>
      <c r="F76" s="285"/>
    </row>
    <row r="77" spans="1:6" ht="15.75" x14ac:dyDescent="0.25">
      <c r="A77" s="291"/>
      <c r="B77" s="292"/>
      <c r="C77" s="235"/>
      <c r="D77" s="16" t="s">
        <v>545</v>
      </c>
      <c r="E77" s="102">
        <v>3104.2</v>
      </c>
      <c r="F77" s="285"/>
    </row>
    <row r="78" spans="1:6" ht="34.5" customHeight="1" x14ac:dyDescent="0.25">
      <c r="A78" s="292"/>
      <c r="B78" s="28" t="s">
        <v>529</v>
      </c>
      <c r="C78" s="34" t="s">
        <v>512</v>
      </c>
      <c r="D78" s="336">
        <v>0</v>
      </c>
      <c r="E78" s="337"/>
      <c r="F78" s="280"/>
    </row>
    <row r="79" spans="1:6" ht="23.25" customHeight="1" x14ac:dyDescent="0.25">
      <c r="A79" s="290" t="s">
        <v>730</v>
      </c>
      <c r="B79" s="290" t="s">
        <v>511</v>
      </c>
      <c r="C79" s="235" t="s">
        <v>512</v>
      </c>
      <c r="D79" s="323">
        <f>E81</f>
        <v>2380.3000000000002</v>
      </c>
      <c r="E79" s="324"/>
      <c r="F79" s="279" t="s">
        <v>513</v>
      </c>
    </row>
    <row r="80" spans="1:6" ht="15.75" x14ac:dyDescent="0.25">
      <c r="A80" s="291"/>
      <c r="B80" s="291"/>
      <c r="C80" s="235"/>
      <c r="D80" s="306" t="s">
        <v>355</v>
      </c>
      <c r="E80" s="308"/>
      <c r="F80" s="285"/>
    </row>
    <row r="81" spans="1:6" ht="15.75" x14ac:dyDescent="0.25">
      <c r="A81" s="291"/>
      <c r="B81" s="292"/>
      <c r="C81" s="235"/>
      <c r="D81" s="16" t="s">
        <v>519</v>
      </c>
      <c r="E81" s="47">
        <v>2380.3000000000002</v>
      </c>
      <c r="F81" s="285"/>
    </row>
    <row r="82" spans="1:6" ht="47.25" x14ac:dyDescent="0.25">
      <c r="A82" s="292"/>
      <c r="B82" s="28" t="s">
        <v>529</v>
      </c>
      <c r="C82" s="34" t="s">
        <v>512</v>
      </c>
      <c r="D82" s="336">
        <v>0</v>
      </c>
      <c r="E82" s="337"/>
      <c r="F82" s="280"/>
    </row>
    <row r="83" spans="1:6" ht="24" customHeight="1" x14ac:dyDescent="0.25">
      <c r="A83" s="290" t="s">
        <v>731</v>
      </c>
      <c r="B83" s="290" t="s">
        <v>511</v>
      </c>
      <c r="C83" s="235" t="s">
        <v>512</v>
      </c>
      <c r="D83" s="323">
        <f>E85+E86+E87+E88+E89+E90+E91+E92</f>
        <v>27451.3</v>
      </c>
      <c r="E83" s="324"/>
      <c r="F83" s="279" t="s">
        <v>513</v>
      </c>
    </row>
    <row r="84" spans="1:6" ht="17.45" customHeight="1" x14ac:dyDescent="0.25">
      <c r="A84" s="291"/>
      <c r="B84" s="291"/>
      <c r="C84" s="235"/>
      <c r="D84" s="306" t="s">
        <v>355</v>
      </c>
      <c r="E84" s="308"/>
      <c r="F84" s="285"/>
    </row>
    <row r="85" spans="1:6" ht="15.75" x14ac:dyDescent="0.25">
      <c r="A85" s="291"/>
      <c r="B85" s="291"/>
      <c r="C85" s="235"/>
      <c r="D85" s="16" t="s">
        <v>514</v>
      </c>
      <c r="E85" s="102">
        <v>2622.3</v>
      </c>
      <c r="F85" s="285"/>
    </row>
    <row r="86" spans="1:6" ht="15.75" x14ac:dyDescent="0.25">
      <c r="A86" s="291"/>
      <c r="B86" s="291"/>
      <c r="C86" s="235"/>
      <c r="D86" s="16" t="s">
        <v>515</v>
      </c>
      <c r="E86" s="102">
        <f>2007.7-370.6</f>
        <v>1637.1</v>
      </c>
      <c r="F86" s="285"/>
    </row>
    <row r="87" spans="1:6" ht="15.75" x14ac:dyDescent="0.25">
      <c r="A87" s="291"/>
      <c r="B87" s="291"/>
      <c r="C87" s="235"/>
      <c r="D87" s="16" t="s">
        <v>516</v>
      </c>
      <c r="E87" s="102">
        <v>5695.3</v>
      </c>
      <c r="F87" s="285"/>
    </row>
    <row r="88" spans="1:6" ht="15.75" x14ac:dyDescent="0.25">
      <c r="A88" s="291"/>
      <c r="B88" s="291"/>
      <c r="C88" s="235"/>
      <c r="D88" s="16" t="s">
        <v>517</v>
      </c>
      <c r="E88" s="102">
        <v>3827.7</v>
      </c>
      <c r="F88" s="285"/>
    </row>
    <row r="89" spans="1:6" ht="15.75" x14ac:dyDescent="0.25">
      <c r="A89" s="291"/>
      <c r="B89" s="291"/>
      <c r="C89" s="235"/>
      <c r="D89" s="16" t="s">
        <v>518</v>
      </c>
      <c r="E89" s="102">
        <f>5519.8+800</f>
        <v>6319.8</v>
      </c>
      <c r="F89" s="285"/>
    </row>
    <row r="90" spans="1:6" ht="15.75" x14ac:dyDescent="0.25">
      <c r="A90" s="291"/>
      <c r="B90" s="291"/>
      <c r="C90" s="235"/>
      <c r="D90" s="55" t="s">
        <v>519</v>
      </c>
      <c r="E90" s="102">
        <f>4118.3+600</f>
        <v>4718.3</v>
      </c>
      <c r="F90" s="285"/>
    </row>
    <row r="91" spans="1:6" ht="15.75" x14ac:dyDescent="0.25">
      <c r="A91" s="291"/>
      <c r="B91" s="291"/>
      <c r="C91" s="235"/>
      <c r="D91" s="55" t="s">
        <v>544</v>
      </c>
      <c r="E91" s="102">
        <v>200</v>
      </c>
      <c r="F91" s="285"/>
    </row>
    <row r="92" spans="1:6" ht="15.75" x14ac:dyDescent="0.25">
      <c r="A92" s="291"/>
      <c r="B92" s="292"/>
      <c r="C92" s="235"/>
      <c r="D92" s="16" t="s">
        <v>545</v>
      </c>
      <c r="E92" s="102">
        <f>2230.8+200</f>
        <v>2430.8000000000002</v>
      </c>
      <c r="F92" s="285"/>
    </row>
    <row r="93" spans="1:6" ht="47.25" x14ac:dyDescent="0.25">
      <c r="A93" s="292"/>
      <c r="B93" s="28" t="s">
        <v>529</v>
      </c>
      <c r="C93" s="34" t="s">
        <v>512</v>
      </c>
      <c r="D93" s="336">
        <v>0</v>
      </c>
      <c r="E93" s="337"/>
      <c r="F93" s="280"/>
    </row>
    <row r="94" spans="1:6" ht="24" customHeight="1" x14ac:dyDescent="0.25">
      <c r="A94" s="290" t="s">
        <v>735</v>
      </c>
      <c r="B94" s="290" t="s">
        <v>511</v>
      </c>
      <c r="C94" s="235" t="s">
        <v>512</v>
      </c>
      <c r="D94" s="323">
        <f>E96+E97+E98+E99+E100+E101+E102+E103</f>
        <v>4120.8</v>
      </c>
      <c r="E94" s="324"/>
      <c r="F94" s="279" t="s">
        <v>513</v>
      </c>
    </row>
    <row r="95" spans="1:6" ht="19.5" customHeight="1" x14ac:dyDescent="0.25">
      <c r="A95" s="291"/>
      <c r="B95" s="291"/>
      <c r="C95" s="235"/>
      <c r="D95" s="306" t="s">
        <v>355</v>
      </c>
      <c r="E95" s="308"/>
      <c r="F95" s="285"/>
    </row>
    <row r="96" spans="1:6" ht="15.75" x14ac:dyDescent="0.25">
      <c r="A96" s="291"/>
      <c r="B96" s="291"/>
      <c r="C96" s="235"/>
      <c r="D96" s="16" t="s">
        <v>514</v>
      </c>
      <c r="E96" s="47">
        <v>1080</v>
      </c>
      <c r="F96" s="285"/>
    </row>
    <row r="97" spans="1:6" ht="15.75" x14ac:dyDescent="0.25">
      <c r="A97" s="291"/>
      <c r="B97" s="291"/>
      <c r="C97" s="235"/>
      <c r="D97" s="16" t="s">
        <v>515</v>
      </c>
      <c r="E97" s="47">
        <v>652</v>
      </c>
      <c r="F97" s="285"/>
    </row>
    <row r="98" spans="1:6" ht="15.75" x14ac:dyDescent="0.25">
      <c r="A98" s="291"/>
      <c r="B98" s="291"/>
      <c r="C98" s="235"/>
      <c r="D98" s="16" t="s">
        <v>516</v>
      </c>
      <c r="E98" s="47">
        <v>149.80000000000001</v>
      </c>
      <c r="F98" s="285"/>
    </row>
    <row r="99" spans="1:6" ht="15.75" x14ac:dyDescent="0.25">
      <c r="A99" s="291"/>
      <c r="B99" s="291"/>
      <c r="C99" s="235"/>
      <c r="D99" s="16" t="s">
        <v>517</v>
      </c>
      <c r="E99" s="47">
        <v>111.6</v>
      </c>
      <c r="F99" s="285"/>
    </row>
    <row r="100" spans="1:6" ht="15.75" x14ac:dyDescent="0.25">
      <c r="A100" s="291"/>
      <c r="B100" s="291"/>
      <c r="C100" s="235"/>
      <c r="D100" s="16" t="s">
        <v>518</v>
      </c>
      <c r="E100" s="47">
        <v>183.6</v>
      </c>
      <c r="F100" s="285"/>
    </row>
    <row r="101" spans="1:6" ht="15.75" x14ac:dyDescent="0.25">
      <c r="A101" s="291"/>
      <c r="B101" s="291"/>
      <c r="C101" s="235"/>
      <c r="D101" s="55" t="s">
        <v>519</v>
      </c>
      <c r="E101" s="47">
        <v>1500</v>
      </c>
      <c r="F101" s="285"/>
    </row>
    <row r="102" spans="1:6" ht="15.75" x14ac:dyDescent="0.25">
      <c r="A102" s="291"/>
      <c r="B102" s="291"/>
      <c r="C102" s="235"/>
      <c r="D102" s="55" t="s">
        <v>544</v>
      </c>
      <c r="E102" s="47">
        <v>221.9</v>
      </c>
      <c r="F102" s="285"/>
    </row>
    <row r="103" spans="1:6" ht="15.75" x14ac:dyDescent="0.25">
      <c r="A103" s="291"/>
      <c r="B103" s="292"/>
      <c r="C103" s="235"/>
      <c r="D103" s="16" t="s">
        <v>545</v>
      </c>
      <c r="E103" s="47">
        <v>221.9</v>
      </c>
      <c r="F103" s="285"/>
    </row>
    <row r="104" spans="1:6" ht="33.75" customHeight="1" x14ac:dyDescent="0.25">
      <c r="A104" s="292"/>
      <c r="B104" s="28" t="s">
        <v>529</v>
      </c>
      <c r="C104" s="34" t="s">
        <v>512</v>
      </c>
      <c r="D104" s="336">
        <v>0</v>
      </c>
      <c r="E104" s="337"/>
      <c r="F104" s="280"/>
    </row>
    <row r="105" spans="1:6" ht="15.75" x14ac:dyDescent="0.25">
      <c r="A105" s="290" t="s">
        <v>734</v>
      </c>
      <c r="B105" s="290" t="s">
        <v>511</v>
      </c>
      <c r="C105" s="235" t="s">
        <v>512</v>
      </c>
      <c r="D105" s="323">
        <f>E107+E108+E109+E110+E111+E112+E113+E114</f>
        <v>26422.799999999996</v>
      </c>
      <c r="E105" s="324"/>
      <c r="F105" s="279" t="s">
        <v>513</v>
      </c>
    </row>
    <row r="106" spans="1:6" ht="20.25" customHeight="1" x14ac:dyDescent="0.25">
      <c r="A106" s="291"/>
      <c r="B106" s="291"/>
      <c r="C106" s="235"/>
      <c r="D106" s="306" t="s">
        <v>355</v>
      </c>
      <c r="E106" s="308"/>
      <c r="F106" s="285"/>
    </row>
    <row r="107" spans="1:6" ht="15.75" x14ac:dyDescent="0.25">
      <c r="A107" s="291"/>
      <c r="B107" s="291"/>
      <c r="C107" s="235"/>
      <c r="D107" s="16" t="s">
        <v>514</v>
      </c>
      <c r="E107" s="47">
        <v>2400</v>
      </c>
      <c r="F107" s="285"/>
    </row>
    <row r="108" spans="1:6" ht="15.75" x14ac:dyDescent="0.25">
      <c r="A108" s="291"/>
      <c r="B108" s="291"/>
      <c r="C108" s="235"/>
      <c r="D108" s="16" t="s">
        <v>515</v>
      </c>
      <c r="E108" s="47">
        <v>2400</v>
      </c>
      <c r="F108" s="285"/>
    </row>
    <row r="109" spans="1:6" ht="15.75" x14ac:dyDescent="0.25">
      <c r="A109" s="291"/>
      <c r="B109" s="291"/>
      <c r="C109" s="235"/>
      <c r="D109" s="16" t="s">
        <v>516</v>
      </c>
      <c r="E109" s="47">
        <v>1953.2</v>
      </c>
      <c r="F109" s="285"/>
    </row>
    <row r="110" spans="1:6" ht="15.75" x14ac:dyDescent="0.25">
      <c r="A110" s="291"/>
      <c r="B110" s="291"/>
      <c r="C110" s="235"/>
      <c r="D110" s="16" t="s">
        <v>517</v>
      </c>
      <c r="E110" s="47">
        <v>3501.7</v>
      </c>
      <c r="F110" s="285"/>
    </row>
    <row r="111" spans="1:6" ht="15.75" x14ac:dyDescent="0.25">
      <c r="A111" s="291"/>
      <c r="B111" s="291"/>
      <c r="C111" s="235"/>
      <c r="D111" s="16" t="s">
        <v>518</v>
      </c>
      <c r="E111" s="47">
        <v>5289.1</v>
      </c>
      <c r="F111" s="285"/>
    </row>
    <row r="112" spans="1:6" ht="15.75" x14ac:dyDescent="0.25">
      <c r="A112" s="291"/>
      <c r="B112" s="291"/>
      <c r="C112" s="235"/>
      <c r="D112" s="55" t="s">
        <v>519</v>
      </c>
      <c r="E112" s="47">
        <v>5238.6000000000004</v>
      </c>
      <c r="F112" s="285"/>
    </row>
    <row r="113" spans="1:6" ht="15.75" x14ac:dyDescent="0.25">
      <c r="A113" s="291"/>
      <c r="B113" s="291"/>
      <c r="C113" s="235"/>
      <c r="D113" s="55" t="s">
        <v>544</v>
      </c>
      <c r="E113" s="47">
        <v>2433.6</v>
      </c>
      <c r="F113" s="285"/>
    </row>
    <row r="114" spans="1:6" ht="15.75" x14ac:dyDescent="0.25">
      <c r="A114" s="291"/>
      <c r="B114" s="292"/>
      <c r="C114" s="235"/>
      <c r="D114" s="16" t="s">
        <v>545</v>
      </c>
      <c r="E114" s="47">
        <v>3206.6</v>
      </c>
      <c r="F114" s="285"/>
    </row>
    <row r="115" spans="1:6" ht="35.25" customHeight="1" x14ac:dyDescent="0.25">
      <c r="A115" s="292"/>
      <c r="B115" s="28" t="s">
        <v>529</v>
      </c>
      <c r="C115" s="34" t="s">
        <v>512</v>
      </c>
      <c r="D115" s="336">
        <v>0</v>
      </c>
      <c r="E115" s="337"/>
      <c r="F115" s="280"/>
    </row>
    <row r="116" spans="1:6" ht="23.45" customHeight="1" x14ac:dyDescent="0.25">
      <c r="A116" s="290" t="s">
        <v>759</v>
      </c>
      <c r="B116" s="290" t="s">
        <v>511</v>
      </c>
      <c r="C116" s="235" t="s">
        <v>512</v>
      </c>
      <c r="D116" s="323">
        <f>E118+E119+E120+E121+E122+E123+E124+E125</f>
        <v>11096.532999999999</v>
      </c>
      <c r="E116" s="324"/>
      <c r="F116" s="279" t="s">
        <v>513</v>
      </c>
    </row>
    <row r="117" spans="1:6" ht="20.45" customHeight="1" x14ac:dyDescent="0.25">
      <c r="A117" s="291"/>
      <c r="B117" s="291"/>
      <c r="C117" s="235"/>
      <c r="D117" s="306" t="s">
        <v>355</v>
      </c>
      <c r="E117" s="308"/>
      <c r="F117" s="285"/>
    </row>
    <row r="118" spans="1:6" ht="15.75" x14ac:dyDescent="0.25">
      <c r="A118" s="291"/>
      <c r="B118" s="291"/>
      <c r="C118" s="235"/>
      <c r="D118" s="16" t="s">
        <v>514</v>
      </c>
      <c r="E118" s="47">
        <f>'Приложение №13 (ПП1)'!G22</f>
        <v>311.39999999999998</v>
      </c>
      <c r="F118" s="285"/>
    </row>
    <row r="119" spans="1:6" ht="15.75" x14ac:dyDescent="0.25">
      <c r="A119" s="291"/>
      <c r="B119" s="291"/>
      <c r="C119" s="235"/>
      <c r="D119" s="16" t="s">
        <v>515</v>
      </c>
      <c r="E119" s="47">
        <f>'Приложение №13 (ПП1)'!H22</f>
        <v>576.29999999999995</v>
      </c>
      <c r="F119" s="285"/>
    </row>
    <row r="120" spans="1:6" ht="15.75" x14ac:dyDescent="0.25">
      <c r="A120" s="291"/>
      <c r="B120" s="291"/>
      <c r="C120" s="235"/>
      <c r="D120" s="16" t="s">
        <v>516</v>
      </c>
      <c r="E120" s="47">
        <f>'Приложение №13 (ПП1)'!I22</f>
        <v>688.5</v>
      </c>
      <c r="F120" s="285"/>
    </row>
    <row r="121" spans="1:6" ht="15.75" x14ac:dyDescent="0.25">
      <c r="A121" s="291"/>
      <c r="B121" s="291"/>
      <c r="C121" s="235"/>
      <c r="D121" s="16" t="s">
        <v>517</v>
      </c>
      <c r="E121" s="47">
        <f>'Приложение №13 (ПП1)'!J22</f>
        <v>798.6</v>
      </c>
      <c r="F121" s="285"/>
    </row>
    <row r="122" spans="1:6" ht="15.75" x14ac:dyDescent="0.25">
      <c r="A122" s="291"/>
      <c r="B122" s="291"/>
      <c r="C122" s="235"/>
      <c r="D122" s="16" t="s">
        <v>518</v>
      </c>
      <c r="E122" s="47">
        <f>'Приложение №13 (ПП1)'!K22</f>
        <v>1653.9</v>
      </c>
      <c r="F122" s="285"/>
    </row>
    <row r="123" spans="1:6" ht="15.75" x14ac:dyDescent="0.25">
      <c r="A123" s="291"/>
      <c r="B123" s="291"/>
      <c r="C123" s="235"/>
      <c r="D123" s="55" t="s">
        <v>519</v>
      </c>
      <c r="E123" s="47">
        <f>'Приложение №13 (ПП1)'!L22</f>
        <v>4116.1329999999998</v>
      </c>
      <c r="F123" s="285"/>
    </row>
    <row r="124" spans="1:6" ht="15.75" x14ac:dyDescent="0.25">
      <c r="A124" s="291"/>
      <c r="B124" s="291"/>
      <c r="C124" s="235"/>
      <c r="D124" s="55" t="s">
        <v>544</v>
      </c>
      <c r="E124" s="47">
        <f>'Приложение №13 (ПП1)'!M22</f>
        <v>1789.3000000000002</v>
      </c>
      <c r="F124" s="285"/>
    </row>
    <row r="125" spans="1:6" ht="15.75" x14ac:dyDescent="0.25">
      <c r="A125" s="291"/>
      <c r="B125" s="292"/>
      <c r="C125" s="235"/>
      <c r="D125" s="16" t="s">
        <v>545</v>
      </c>
      <c r="E125" s="47">
        <f>'Приложение №13 (ПП1)'!N22</f>
        <v>1162.4000000000001</v>
      </c>
      <c r="F125" s="285"/>
    </row>
    <row r="126" spans="1:6" ht="15.75" x14ac:dyDescent="0.25">
      <c r="A126" s="291"/>
      <c r="B126" s="290" t="s">
        <v>529</v>
      </c>
      <c r="C126" s="325" t="s">
        <v>512</v>
      </c>
      <c r="D126" s="327">
        <f>E127</f>
        <v>5955.5</v>
      </c>
      <c r="E126" s="328"/>
      <c r="F126" s="285"/>
    </row>
    <row r="127" spans="1:6" ht="31.5" customHeight="1" x14ac:dyDescent="0.25">
      <c r="A127" s="292"/>
      <c r="B127" s="292"/>
      <c r="C127" s="326"/>
      <c r="D127" s="55" t="s">
        <v>519</v>
      </c>
      <c r="E127" s="111">
        <f>'Приложение №13 (ПП1)'!L23</f>
        <v>5955.5</v>
      </c>
      <c r="F127" s="280"/>
    </row>
    <row r="128" spans="1:6" ht="15.75" x14ac:dyDescent="0.25">
      <c r="A128" s="235" t="s">
        <v>768</v>
      </c>
      <c r="B128" s="235" t="s">
        <v>511</v>
      </c>
      <c r="C128" s="235" t="s">
        <v>512</v>
      </c>
      <c r="D128" s="335">
        <f>E130+E131+E132+E133+E134+E135+E136+E137</f>
        <v>125901.59999999998</v>
      </c>
      <c r="E128" s="335"/>
      <c r="F128" s="281" t="s">
        <v>513</v>
      </c>
    </row>
    <row r="129" spans="1:6" ht="15.75" x14ac:dyDescent="0.25">
      <c r="A129" s="235"/>
      <c r="B129" s="235"/>
      <c r="C129" s="235"/>
      <c r="D129" s="281" t="s">
        <v>355</v>
      </c>
      <c r="E129" s="281"/>
      <c r="F129" s="281"/>
    </row>
    <row r="130" spans="1:6" ht="15.75" x14ac:dyDescent="0.25">
      <c r="A130" s="235"/>
      <c r="B130" s="235"/>
      <c r="C130" s="235"/>
      <c r="D130" s="146" t="s">
        <v>514</v>
      </c>
      <c r="E130" s="47">
        <v>16000</v>
      </c>
      <c r="F130" s="281"/>
    </row>
    <row r="131" spans="1:6" ht="15.75" x14ac:dyDescent="0.25">
      <c r="A131" s="235"/>
      <c r="B131" s="235"/>
      <c r="C131" s="235"/>
      <c r="D131" s="146" t="s">
        <v>515</v>
      </c>
      <c r="E131" s="47">
        <f>11276.8-3000-2000+7169.4</f>
        <v>13446.199999999999</v>
      </c>
      <c r="F131" s="281"/>
    </row>
    <row r="132" spans="1:6" ht="15.75" x14ac:dyDescent="0.25">
      <c r="A132" s="235"/>
      <c r="B132" s="235"/>
      <c r="C132" s="235"/>
      <c r="D132" s="146" t="s">
        <v>516</v>
      </c>
      <c r="E132" s="47">
        <v>199</v>
      </c>
      <c r="F132" s="281"/>
    </row>
    <row r="133" spans="1:6" ht="15.75" x14ac:dyDescent="0.25">
      <c r="A133" s="235"/>
      <c r="B133" s="235"/>
      <c r="C133" s="235"/>
      <c r="D133" s="146" t="s">
        <v>517</v>
      </c>
      <c r="E133" s="47">
        <v>26188.2</v>
      </c>
      <c r="F133" s="281"/>
    </row>
    <row r="134" spans="1:6" ht="15.75" x14ac:dyDescent="0.25">
      <c r="A134" s="235"/>
      <c r="B134" s="235"/>
      <c r="C134" s="235"/>
      <c r="D134" s="146" t="s">
        <v>518</v>
      </c>
      <c r="E134" s="47">
        <f>48.9+600+403+235+215+100+11286.4+10336+600+17607.2+695.2+2100+1919.2</f>
        <v>46145.899999999994</v>
      </c>
      <c r="F134" s="281"/>
    </row>
    <row r="135" spans="1:6" ht="15.75" x14ac:dyDescent="0.25">
      <c r="A135" s="235"/>
      <c r="B135" s="235"/>
      <c r="C135" s="235"/>
      <c r="D135" s="146" t="s">
        <v>519</v>
      </c>
      <c r="E135" s="47">
        <f>492.8+4400+17247.8+1166.3+738.3-122.9</f>
        <v>23922.299999999996</v>
      </c>
      <c r="F135" s="281"/>
    </row>
    <row r="136" spans="1:6" ht="15.75" x14ac:dyDescent="0.25">
      <c r="A136" s="235"/>
      <c r="B136" s="235"/>
      <c r="C136" s="235"/>
      <c r="D136" s="146" t="s">
        <v>544</v>
      </c>
      <c r="E136" s="47">
        <v>0</v>
      </c>
      <c r="F136" s="281"/>
    </row>
    <row r="137" spans="1:6" ht="15.75" x14ac:dyDescent="0.25">
      <c r="A137" s="235"/>
      <c r="B137" s="235"/>
      <c r="C137" s="235"/>
      <c r="D137" s="146" t="s">
        <v>545</v>
      </c>
      <c r="E137" s="47">
        <v>0</v>
      </c>
      <c r="F137" s="281"/>
    </row>
    <row r="138" spans="1:6" ht="15.75" x14ac:dyDescent="0.25">
      <c r="A138" s="235"/>
      <c r="B138" s="235" t="s">
        <v>529</v>
      </c>
      <c r="C138" s="304" t="s">
        <v>512</v>
      </c>
      <c r="D138" s="333">
        <f>E139</f>
        <v>3041</v>
      </c>
      <c r="E138" s="281"/>
      <c r="F138" s="281"/>
    </row>
    <row r="139" spans="1:6" ht="180.75" customHeight="1" x14ac:dyDescent="0.25">
      <c r="A139" s="235"/>
      <c r="B139" s="235"/>
      <c r="C139" s="304"/>
      <c r="D139" s="143" t="s">
        <v>762</v>
      </c>
      <c r="E139" s="154">
        <v>3041</v>
      </c>
      <c r="F139" s="281"/>
    </row>
    <row r="140" spans="1:6" ht="15.75" customHeight="1" x14ac:dyDescent="0.25">
      <c r="A140" s="235" t="s">
        <v>700</v>
      </c>
      <c r="B140" s="235" t="s">
        <v>511</v>
      </c>
      <c r="C140" s="235" t="s">
        <v>512</v>
      </c>
      <c r="D140" s="314">
        <f>E142+E143+E144+E145+E146+E147+E148+E149</f>
        <v>1118</v>
      </c>
      <c r="E140" s="314"/>
      <c r="F140" s="281" t="s">
        <v>513</v>
      </c>
    </row>
    <row r="141" spans="1:6" ht="15.75" x14ac:dyDescent="0.25">
      <c r="A141" s="235"/>
      <c r="B141" s="235"/>
      <c r="C141" s="235"/>
      <c r="D141" s="281" t="s">
        <v>355</v>
      </c>
      <c r="E141" s="281"/>
      <c r="F141" s="281"/>
    </row>
    <row r="142" spans="1:6" ht="15.75" x14ac:dyDescent="0.25">
      <c r="A142" s="235"/>
      <c r="B142" s="235"/>
      <c r="C142" s="235"/>
      <c r="D142" s="146" t="s">
        <v>514</v>
      </c>
      <c r="E142" s="127">
        <v>0</v>
      </c>
      <c r="F142" s="281"/>
    </row>
    <row r="143" spans="1:6" ht="15.75" x14ac:dyDescent="0.25">
      <c r="A143" s="235"/>
      <c r="B143" s="235"/>
      <c r="C143" s="235"/>
      <c r="D143" s="146" t="s">
        <v>515</v>
      </c>
      <c r="E143" s="127">
        <v>1118</v>
      </c>
      <c r="F143" s="281"/>
    </row>
    <row r="144" spans="1:6" ht="15.75" x14ac:dyDescent="0.25">
      <c r="A144" s="235"/>
      <c r="B144" s="235"/>
      <c r="C144" s="235"/>
      <c r="D144" s="146" t="s">
        <v>516</v>
      </c>
      <c r="E144" s="127">
        <v>0</v>
      </c>
      <c r="F144" s="281"/>
    </row>
    <row r="145" spans="1:6" ht="15.75" x14ac:dyDescent="0.25">
      <c r="A145" s="235"/>
      <c r="B145" s="235"/>
      <c r="C145" s="235"/>
      <c r="D145" s="146" t="s">
        <v>517</v>
      </c>
      <c r="E145" s="127">
        <v>0</v>
      </c>
      <c r="F145" s="281"/>
    </row>
    <row r="146" spans="1:6" ht="15.75" x14ac:dyDescent="0.25">
      <c r="A146" s="235"/>
      <c r="B146" s="235"/>
      <c r="C146" s="235"/>
      <c r="D146" s="146" t="s">
        <v>518</v>
      </c>
      <c r="E146" s="127">
        <v>0</v>
      </c>
      <c r="F146" s="281"/>
    </row>
    <row r="147" spans="1:6" ht="15.75" x14ac:dyDescent="0.25">
      <c r="A147" s="235"/>
      <c r="B147" s="235"/>
      <c r="C147" s="235"/>
      <c r="D147" s="146" t="s">
        <v>534</v>
      </c>
      <c r="E147" s="127">
        <v>0</v>
      </c>
      <c r="F147" s="281"/>
    </row>
    <row r="148" spans="1:6" ht="15.75" x14ac:dyDescent="0.25">
      <c r="A148" s="235"/>
      <c r="B148" s="235"/>
      <c r="C148" s="235"/>
      <c r="D148" s="146" t="s">
        <v>537</v>
      </c>
      <c r="E148" s="127">
        <v>0</v>
      </c>
      <c r="F148" s="281"/>
    </row>
    <row r="149" spans="1:6" ht="15.75" x14ac:dyDescent="0.25">
      <c r="A149" s="235"/>
      <c r="B149" s="235"/>
      <c r="C149" s="235"/>
      <c r="D149" s="146" t="s">
        <v>538</v>
      </c>
      <c r="E149" s="127">
        <v>0</v>
      </c>
      <c r="F149" s="281"/>
    </row>
    <row r="150" spans="1:6" ht="32.1" customHeight="1" x14ac:dyDescent="0.25">
      <c r="A150" s="235"/>
      <c r="B150" s="145" t="s">
        <v>529</v>
      </c>
      <c r="C150" s="145" t="s">
        <v>512</v>
      </c>
      <c r="D150" s="314">
        <v>0</v>
      </c>
      <c r="E150" s="314"/>
      <c r="F150" s="281"/>
    </row>
    <row r="151" spans="1:6" ht="63" customHeight="1" x14ac:dyDescent="0.25">
      <c r="A151" s="64" t="s">
        <v>701</v>
      </c>
      <c r="B151" s="235" t="s">
        <v>511</v>
      </c>
      <c r="C151" s="235" t="s">
        <v>512</v>
      </c>
      <c r="D151" s="314">
        <f>E153+E154+E155+E156+E157+E158</f>
        <v>3711.3999999999996</v>
      </c>
      <c r="E151" s="314"/>
      <c r="F151" s="281" t="s">
        <v>513</v>
      </c>
    </row>
    <row r="152" spans="1:6" ht="15.75" x14ac:dyDescent="0.25">
      <c r="A152" s="65"/>
      <c r="B152" s="235"/>
      <c r="C152" s="235"/>
      <c r="D152" s="281" t="s">
        <v>355</v>
      </c>
      <c r="E152" s="281"/>
      <c r="F152" s="281"/>
    </row>
    <row r="153" spans="1:6" ht="15.75" x14ac:dyDescent="0.25">
      <c r="A153" s="65"/>
      <c r="B153" s="235"/>
      <c r="C153" s="235"/>
      <c r="D153" s="55" t="s">
        <v>516</v>
      </c>
      <c r="E153" s="72">
        <v>652.20000000000005</v>
      </c>
      <c r="F153" s="281"/>
    </row>
    <row r="154" spans="1:6" ht="15.75" x14ac:dyDescent="0.25">
      <c r="A154" s="65"/>
      <c r="B154" s="235"/>
      <c r="C154" s="235"/>
      <c r="D154" s="16" t="s">
        <v>517</v>
      </c>
      <c r="E154" s="47">
        <v>652.20000000000005</v>
      </c>
      <c r="F154" s="281"/>
    </row>
    <row r="155" spans="1:6" ht="15.75" x14ac:dyDescent="0.25">
      <c r="A155" s="65"/>
      <c r="B155" s="235"/>
      <c r="C155" s="235"/>
      <c r="D155" s="55" t="s">
        <v>518</v>
      </c>
      <c r="E155" s="47">
        <v>652.20000000000005</v>
      </c>
      <c r="F155" s="281"/>
    </row>
    <row r="156" spans="1:6" ht="15.75" x14ac:dyDescent="0.25">
      <c r="A156" s="65"/>
      <c r="B156" s="235"/>
      <c r="C156" s="235"/>
      <c r="D156" s="55" t="s">
        <v>534</v>
      </c>
      <c r="E156" s="47">
        <v>450.4</v>
      </c>
      <c r="F156" s="281"/>
    </row>
    <row r="157" spans="1:6" ht="15.75" x14ac:dyDescent="0.25">
      <c r="A157" s="65"/>
      <c r="B157" s="235"/>
      <c r="C157" s="235"/>
      <c r="D157" s="55" t="s">
        <v>537</v>
      </c>
      <c r="E157" s="47">
        <v>652.20000000000005</v>
      </c>
      <c r="F157" s="281"/>
    </row>
    <row r="158" spans="1:6" ht="15.75" x14ac:dyDescent="0.25">
      <c r="A158" s="65"/>
      <c r="B158" s="235"/>
      <c r="C158" s="235"/>
      <c r="D158" s="16" t="s">
        <v>538</v>
      </c>
      <c r="E158" s="47">
        <v>652.20000000000005</v>
      </c>
      <c r="F158" s="281"/>
    </row>
    <row r="159" spans="1:6" ht="26.1" customHeight="1" x14ac:dyDescent="0.25">
      <c r="A159" s="65"/>
      <c r="B159" s="290" t="s">
        <v>529</v>
      </c>
      <c r="C159" s="325" t="s">
        <v>512</v>
      </c>
      <c r="D159" s="330">
        <f>E160+E161+E162+E163+E164+E165</f>
        <v>12643.6</v>
      </c>
      <c r="E159" s="331"/>
      <c r="F159" s="281"/>
    </row>
    <row r="160" spans="1:6" ht="18.600000000000001" customHeight="1" x14ac:dyDescent="0.25">
      <c r="A160" s="65"/>
      <c r="B160" s="291"/>
      <c r="C160" s="329"/>
      <c r="D160" s="55" t="s">
        <v>516</v>
      </c>
      <c r="E160" s="128">
        <v>3190</v>
      </c>
      <c r="F160" s="281"/>
    </row>
    <row r="161" spans="1:11" ht="17.100000000000001" customHeight="1" x14ac:dyDescent="0.25">
      <c r="A161" s="65"/>
      <c r="B161" s="291"/>
      <c r="C161" s="329"/>
      <c r="D161" s="55" t="s">
        <v>517</v>
      </c>
      <c r="E161" s="128">
        <v>3086.5</v>
      </c>
      <c r="F161" s="281"/>
    </row>
    <row r="162" spans="1:11" ht="15.6" customHeight="1" x14ac:dyDescent="0.25">
      <c r="A162" s="65"/>
      <c r="B162" s="291"/>
      <c r="C162" s="329"/>
      <c r="D162" s="55" t="s">
        <v>518</v>
      </c>
      <c r="E162" s="128">
        <v>3189.1</v>
      </c>
      <c r="F162" s="281"/>
    </row>
    <row r="163" spans="1:11" ht="17.100000000000001" customHeight="1" x14ac:dyDescent="0.25">
      <c r="A163" s="65"/>
      <c r="B163" s="291"/>
      <c r="C163" s="329"/>
      <c r="D163" s="55" t="s">
        <v>534</v>
      </c>
      <c r="E163" s="128">
        <v>3178</v>
      </c>
      <c r="F163" s="281"/>
    </row>
    <row r="164" spans="1:11" ht="15.6" customHeight="1" x14ac:dyDescent="0.25">
      <c r="A164" s="65"/>
      <c r="B164" s="291"/>
      <c r="C164" s="329"/>
      <c r="D164" s="55" t="s">
        <v>537</v>
      </c>
      <c r="E164" s="128">
        <v>0</v>
      </c>
      <c r="F164" s="281"/>
    </row>
    <row r="165" spans="1:11" ht="15.75" x14ac:dyDescent="0.25">
      <c r="A165" s="66"/>
      <c r="B165" s="292"/>
      <c r="C165" s="326"/>
      <c r="D165" s="55" t="s">
        <v>538</v>
      </c>
      <c r="E165" s="127">
        <v>0</v>
      </c>
      <c r="F165" s="281"/>
    </row>
    <row r="166" spans="1:11" ht="15.75" x14ac:dyDescent="0.25">
      <c r="A166" s="235" t="s">
        <v>702</v>
      </c>
      <c r="B166" s="235" t="s">
        <v>511</v>
      </c>
      <c r="C166" s="332" t="s">
        <v>512</v>
      </c>
      <c r="D166" s="313">
        <f>E167+E168+E169</f>
        <v>5913.4</v>
      </c>
      <c r="E166" s="313"/>
      <c r="F166" s="279" t="s">
        <v>429</v>
      </c>
    </row>
    <row r="167" spans="1:11" ht="15.75" x14ac:dyDescent="0.25">
      <c r="A167" s="235"/>
      <c r="B167" s="235"/>
      <c r="C167" s="332"/>
      <c r="D167" s="146" t="s">
        <v>517</v>
      </c>
      <c r="E167" s="127">
        <f>'Приложение №13 (ПП1)'!J30</f>
        <v>320.5</v>
      </c>
      <c r="F167" s="285"/>
    </row>
    <row r="168" spans="1:11" ht="15.75" x14ac:dyDescent="0.25">
      <c r="A168" s="235"/>
      <c r="B168" s="235"/>
      <c r="C168" s="332"/>
      <c r="D168" s="146" t="s">
        <v>518</v>
      </c>
      <c r="E168" s="127">
        <f>'Приложение №13 (ПП1)'!K30</f>
        <v>1336.6</v>
      </c>
      <c r="F168" s="285"/>
    </row>
    <row r="169" spans="1:11" ht="15" customHeight="1" x14ac:dyDescent="0.25">
      <c r="A169" s="235"/>
      <c r="B169" s="235"/>
      <c r="C169" s="332"/>
      <c r="D169" s="146" t="s">
        <v>534</v>
      </c>
      <c r="E169" s="127">
        <f>'Приложение №13 (ПП1)'!L30</f>
        <v>4256.3</v>
      </c>
      <c r="F169" s="285"/>
    </row>
    <row r="170" spans="1:11" ht="18.95" customHeight="1" x14ac:dyDescent="0.25">
      <c r="A170" s="235"/>
      <c r="B170" s="235" t="s">
        <v>398</v>
      </c>
      <c r="C170" s="332" t="s">
        <v>512</v>
      </c>
      <c r="D170" s="315">
        <f>E171+E172</f>
        <v>12808.1</v>
      </c>
      <c r="E170" s="315"/>
      <c r="F170" s="285"/>
    </row>
    <row r="171" spans="1:11" ht="18.600000000000001" customHeight="1" x14ac:dyDescent="0.25">
      <c r="A171" s="235"/>
      <c r="B171" s="235"/>
      <c r="C171" s="332"/>
      <c r="D171" s="146" t="s">
        <v>518</v>
      </c>
      <c r="E171" s="127">
        <f>'Приложение №13 (ПП1)'!K32</f>
        <v>8587.1</v>
      </c>
      <c r="F171" s="285"/>
    </row>
    <row r="172" spans="1:11" ht="15" customHeight="1" x14ac:dyDescent="0.25">
      <c r="A172" s="235"/>
      <c r="B172" s="235"/>
      <c r="C172" s="332"/>
      <c r="D172" s="146" t="s">
        <v>534</v>
      </c>
      <c r="E172" s="127">
        <f>'Приложение №13 (ПП1)'!L32</f>
        <v>4221</v>
      </c>
      <c r="F172" s="285"/>
    </row>
    <row r="173" spans="1:11" ht="15" customHeight="1" x14ac:dyDescent="0.25">
      <c r="A173" s="235"/>
      <c r="B173" s="235" t="s">
        <v>529</v>
      </c>
      <c r="C173" s="332" t="s">
        <v>512</v>
      </c>
      <c r="D173" s="334">
        <f>E175+E174</f>
        <v>0</v>
      </c>
      <c r="E173" s="281"/>
      <c r="F173" s="285"/>
    </row>
    <row r="174" spans="1:11" ht="15" customHeight="1" x14ac:dyDescent="0.25">
      <c r="A174" s="235"/>
      <c r="B174" s="235"/>
      <c r="C174" s="332"/>
      <c r="D174" s="146" t="s">
        <v>518</v>
      </c>
      <c r="E174" s="73">
        <f>'Приложение №13 (ПП1)'!K31</f>
        <v>0</v>
      </c>
      <c r="F174" s="285"/>
    </row>
    <row r="175" spans="1:11" ht="18.95" customHeight="1" x14ac:dyDescent="0.25">
      <c r="A175" s="235"/>
      <c r="B175" s="235"/>
      <c r="C175" s="332"/>
      <c r="D175" s="146" t="s">
        <v>534</v>
      </c>
      <c r="E175" s="73">
        <f>'Приложение №13 (ПП1)'!L31</f>
        <v>0</v>
      </c>
      <c r="F175" s="280"/>
      <c r="H175" s="91">
        <f>E175+E169+E163+E156+E147+E139+E135+E123+E127+E112+E101+E90+E81+E75+E64+E53+E44+E35+E24+E13+E172</f>
        <v>107727.463</v>
      </c>
      <c r="I175" s="48">
        <f>E157+E148+E136+E124+E113+E102+E91+E76+E65+E54+E25+E14</f>
        <v>33946.75</v>
      </c>
      <c r="J175" s="48">
        <f>E165+E158+E149+E137+E125+E114+E103+E92+E77+E66+E55+E26+E15</f>
        <v>33619.300000000003</v>
      </c>
    </row>
    <row r="176" spans="1:11" ht="62.25" customHeight="1" x14ac:dyDescent="0.25">
      <c r="A176" s="234" t="s">
        <v>703</v>
      </c>
      <c r="B176" s="234"/>
      <c r="C176" s="234"/>
      <c r="D176" s="234"/>
      <c r="E176" s="234"/>
      <c r="F176" s="234"/>
      <c r="G176" s="318"/>
      <c r="H176" s="319"/>
      <c r="I176" s="319"/>
      <c r="J176" s="319"/>
      <c r="K176" s="319"/>
    </row>
    <row r="177" spans="1:11" ht="96" customHeight="1" x14ac:dyDescent="0.25">
      <c r="A177" s="165" t="s">
        <v>705</v>
      </c>
      <c r="B177" s="138" t="s">
        <v>590</v>
      </c>
      <c r="C177" s="138" t="s">
        <v>591</v>
      </c>
      <c r="D177" s="309" t="s">
        <v>706</v>
      </c>
      <c r="E177" s="309"/>
      <c r="F177" s="138" t="s">
        <v>593</v>
      </c>
      <c r="G177" s="74"/>
      <c r="H177" s="74"/>
      <c r="I177" s="74"/>
      <c r="J177" s="74"/>
      <c r="K177" s="74"/>
    </row>
    <row r="178" spans="1:11" ht="62.25" customHeight="1" x14ac:dyDescent="0.25">
      <c r="A178" s="160" t="s">
        <v>704</v>
      </c>
      <c r="B178" s="163"/>
      <c r="C178" s="163"/>
      <c r="D178" s="320">
        <f>E181+E182+E183+E184+E185+E186+E187+E188+D189</f>
        <v>36427.411</v>
      </c>
      <c r="E178" s="320"/>
      <c r="F178" s="163"/>
      <c r="G178" s="74"/>
      <c r="H178" s="74"/>
      <c r="I178" s="74"/>
      <c r="J178" s="74"/>
      <c r="K178" s="74"/>
    </row>
    <row r="179" spans="1:11" ht="42" customHeight="1" x14ac:dyDescent="0.25">
      <c r="A179" s="235" t="s">
        <v>551</v>
      </c>
      <c r="B179" s="235" t="s">
        <v>511</v>
      </c>
      <c r="C179" s="235" t="s">
        <v>512</v>
      </c>
      <c r="D179" s="314">
        <f>E181+E182+E183+E184+E185+E186+E187+E188</f>
        <v>36427.411</v>
      </c>
      <c r="E179" s="314"/>
      <c r="F179" s="281" t="s">
        <v>513</v>
      </c>
    </row>
    <row r="180" spans="1:11" ht="18" customHeight="1" x14ac:dyDescent="0.25">
      <c r="A180" s="235"/>
      <c r="B180" s="235"/>
      <c r="C180" s="235"/>
      <c r="D180" s="281" t="s">
        <v>355</v>
      </c>
      <c r="E180" s="281"/>
      <c r="F180" s="281"/>
    </row>
    <row r="181" spans="1:11" ht="20.25" customHeight="1" x14ac:dyDescent="0.25">
      <c r="A181" s="235"/>
      <c r="B181" s="235"/>
      <c r="C181" s="235"/>
      <c r="D181" s="87" t="s">
        <v>514</v>
      </c>
      <c r="E181" s="10">
        <f>'Приложение №14 (ПП2)'!G14</f>
        <v>3000</v>
      </c>
      <c r="F181" s="281"/>
    </row>
    <row r="182" spans="1:11" ht="20.25" customHeight="1" x14ac:dyDescent="0.25">
      <c r="A182" s="235"/>
      <c r="B182" s="235"/>
      <c r="C182" s="235"/>
      <c r="D182" s="87" t="s">
        <v>515</v>
      </c>
      <c r="E182" s="10">
        <f>'Приложение №14 (ПП2)'!H14</f>
        <v>4750</v>
      </c>
      <c r="F182" s="281"/>
    </row>
    <row r="183" spans="1:11" ht="20.25" customHeight="1" x14ac:dyDescent="0.25">
      <c r="A183" s="235"/>
      <c r="B183" s="235"/>
      <c r="C183" s="235"/>
      <c r="D183" s="87" t="s">
        <v>516</v>
      </c>
      <c r="E183" s="10">
        <f>'Приложение №14 (ПП2)'!I14</f>
        <v>3000</v>
      </c>
      <c r="F183" s="281"/>
    </row>
    <row r="184" spans="1:11" ht="20.25" customHeight="1" x14ac:dyDescent="0.25">
      <c r="A184" s="235"/>
      <c r="B184" s="235"/>
      <c r="C184" s="235"/>
      <c r="D184" s="87" t="s">
        <v>517</v>
      </c>
      <c r="E184" s="10">
        <f>'Приложение №14 (ПП2)'!J14</f>
        <v>4305.2</v>
      </c>
      <c r="F184" s="281"/>
    </row>
    <row r="185" spans="1:11" ht="20.25" customHeight="1" x14ac:dyDescent="0.25">
      <c r="A185" s="235"/>
      <c r="B185" s="235"/>
      <c r="C185" s="235"/>
      <c r="D185" s="87" t="s">
        <v>518</v>
      </c>
      <c r="E185" s="10">
        <f>'Приложение №14 (ПП2)'!K14</f>
        <v>4876.8</v>
      </c>
      <c r="F185" s="281"/>
    </row>
    <row r="186" spans="1:11" ht="20.25" customHeight="1" x14ac:dyDescent="0.25">
      <c r="A186" s="235"/>
      <c r="B186" s="235"/>
      <c r="C186" s="235"/>
      <c r="D186" s="87" t="s">
        <v>519</v>
      </c>
      <c r="E186" s="10">
        <f>'Приложение №14 (ПП2)'!L14</f>
        <v>7906.5109999999995</v>
      </c>
      <c r="F186" s="281"/>
    </row>
    <row r="187" spans="1:11" ht="20.25" customHeight="1" x14ac:dyDescent="0.25">
      <c r="A187" s="235"/>
      <c r="B187" s="235"/>
      <c r="C187" s="235"/>
      <c r="D187" s="87" t="s">
        <v>544</v>
      </c>
      <c r="E187" s="10">
        <f>'Приложение №14 (ПП2)'!M14</f>
        <v>4283.7</v>
      </c>
      <c r="F187" s="281"/>
    </row>
    <row r="188" spans="1:11" ht="20.25" customHeight="1" x14ac:dyDescent="0.25">
      <c r="A188" s="235"/>
      <c r="B188" s="235"/>
      <c r="C188" s="235"/>
      <c r="D188" s="87" t="s">
        <v>545</v>
      </c>
      <c r="E188" s="10">
        <f>'Приложение №14 (ПП2)'!N14</f>
        <v>4305.2</v>
      </c>
      <c r="F188" s="281"/>
    </row>
    <row r="189" spans="1:11" ht="47.1" customHeight="1" x14ac:dyDescent="0.25">
      <c r="A189" s="235"/>
      <c r="B189" s="88" t="s">
        <v>529</v>
      </c>
      <c r="C189" s="34" t="s">
        <v>512</v>
      </c>
      <c r="D189" s="334">
        <f>'Приложение №14 (ПП2)'!F15+'Приложение №14 (ПП2)'!F16</f>
        <v>0</v>
      </c>
      <c r="E189" s="334"/>
      <c r="F189" s="281"/>
    </row>
    <row r="190" spans="1:11" ht="51.6" customHeight="1" x14ac:dyDescent="0.25">
      <c r="A190" s="234" t="s">
        <v>535</v>
      </c>
      <c r="B190" s="234"/>
      <c r="C190" s="234"/>
      <c r="D190" s="234"/>
      <c r="E190" s="234"/>
      <c r="F190" s="234"/>
    </row>
    <row r="191" spans="1:11" ht="92.1" customHeight="1" x14ac:dyDescent="0.25">
      <c r="A191" s="165" t="s">
        <v>705</v>
      </c>
      <c r="B191" s="138" t="s">
        <v>590</v>
      </c>
      <c r="C191" s="138" t="s">
        <v>591</v>
      </c>
      <c r="D191" s="309" t="s">
        <v>706</v>
      </c>
      <c r="E191" s="309"/>
      <c r="F191" s="138" t="s">
        <v>593</v>
      </c>
    </row>
    <row r="192" spans="1:11" ht="141.75" customHeight="1" x14ac:dyDescent="0.25">
      <c r="A192" s="158" t="s">
        <v>771</v>
      </c>
      <c r="B192" s="149"/>
      <c r="C192" s="149"/>
      <c r="D192" s="321">
        <f>D193+D203</f>
        <v>134732.23000000001</v>
      </c>
      <c r="E192" s="322"/>
      <c r="F192" s="155"/>
    </row>
    <row r="193" spans="1:6" ht="25.5" customHeight="1" x14ac:dyDescent="0.25">
      <c r="A193" s="235" t="s">
        <v>552</v>
      </c>
      <c r="B193" s="235" t="s">
        <v>511</v>
      </c>
      <c r="C193" s="235" t="s">
        <v>512</v>
      </c>
      <c r="D193" s="314">
        <f>E195+E196+E197+E198+E199+E200+E201+E202</f>
        <v>24826.13</v>
      </c>
      <c r="E193" s="314"/>
      <c r="F193" s="281" t="s">
        <v>513</v>
      </c>
    </row>
    <row r="194" spans="1:6" ht="17.25" customHeight="1" x14ac:dyDescent="0.25">
      <c r="A194" s="235"/>
      <c r="B194" s="235"/>
      <c r="C194" s="235"/>
      <c r="D194" s="281" t="s">
        <v>355</v>
      </c>
      <c r="E194" s="281"/>
      <c r="F194" s="281"/>
    </row>
    <row r="195" spans="1:6" ht="20.45" customHeight="1" x14ac:dyDescent="0.25">
      <c r="A195" s="235"/>
      <c r="B195" s="235"/>
      <c r="C195" s="235"/>
      <c r="D195" s="87" t="s">
        <v>514</v>
      </c>
      <c r="E195" s="10">
        <f>'Приложение №15 (ПП3)'!G10</f>
        <v>441.1</v>
      </c>
      <c r="F195" s="281"/>
    </row>
    <row r="196" spans="1:6" ht="15.6" customHeight="1" x14ac:dyDescent="0.25">
      <c r="A196" s="235"/>
      <c r="B196" s="235"/>
      <c r="C196" s="235"/>
      <c r="D196" s="87" t="s">
        <v>515</v>
      </c>
      <c r="E196" s="10">
        <f>'Приложение №15 (ПП3)'!H10</f>
        <v>1322</v>
      </c>
      <c r="F196" s="281"/>
    </row>
    <row r="197" spans="1:6" ht="15" customHeight="1" x14ac:dyDescent="0.25">
      <c r="A197" s="235"/>
      <c r="B197" s="235"/>
      <c r="C197" s="235"/>
      <c r="D197" s="87" t="s">
        <v>516</v>
      </c>
      <c r="E197" s="10">
        <f>'Приложение №15 (ПП3)'!I10</f>
        <v>7987.8</v>
      </c>
      <c r="F197" s="281"/>
    </row>
    <row r="198" spans="1:6" ht="17.100000000000001" customHeight="1" x14ac:dyDescent="0.25">
      <c r="A198" s="235"/>
      <c r="B198" s="235"/>
      <c r="C198" s="235"/>
      <c r="D198" s="87" t="s">
        <v>517</v>
      </c>
      <c r="E198" s="10">
        <f>'Приложение №15 (ПП3)'!J10</f>
        <v>3259.2</v>
      </c>
      <c r="F198" s="281"/>
    </row>
    <row r="199" spans="1:6" ht="13.5" customHeight="1" x14ac:dyDescent="0.25">
      <c r="A199" s="235"/>
      <c r="B199" s="235"/>
      <c r="C199" s="235"/>
      <c r="D199" s="87" t="s">
        <v>518</v>
      </c>
      <c r="E199" s="10">
        <f>'Приложение №15 (ПП3)'!K10</f>
        <v>2410</v>
      </c>
      <c r="F199" s="281"/>
    </row>
    <row r="200" spans="1:6" ht="13.5" customHeight="1" x14ac:dyDescent="0.25">
      <c r="A200" s="235"/>
      <c r="B200" s="235"/>
      <c r="C200" s="235"/>
      <c r="D200" s="87" t="s">
        <v>519</v>
      </c>
      <c r="E200" s="10">
        <f>'Приложение №15 (ПП3)'!L10</f>
        <v>5918.83</v>
      </c>
      <c r="F200" s="281"/>
    </row>
    <row r="201" spans="1:6" ht="13.5" customHeight="1" x14ac:dyDescent="0.25">
      <c r="A201" s="235"/>
      <c r="B201" s="235"/>
      <c r="C201" s="235"/>
      <c r="D201" s="87" t="s">
        <v>544</v>
      </c>
      <c r="E201" s="10">
        <f>'Приложение №15 (ПП3)'!M10</f>
        <v>2768.7</v>
      </c>
      <c r="F201" s="281"/>
    </row>
    <row r="202" spans="1:6" ht="17.100000000000001" customHeight="1" x14ac:dyDescent="0.25">
      <c r="A202" s="235"/>
      <c r="B202" s="235"/>
      <c r="C202" s="235"/>
      <c r="D202" s="87" t="s">
        <v>545</v>
      </c>
      <c r="E202" s="10">
        <f>'Приложение №15 (ПП3)'!N10</f>
        <v>718.5</v>
      </c>
      <c r="F202" s="281"/>
    </row>
    <row r="203" spans="1:6" ht="25.5" customHeight="1" x14ac:dyDescent="0.25">
      <c r="A203" s="235"/>
      <c r="B203" s="235" t="s">
        <v>529</v>
      </c>
      <c r="C203" s="235" t="s">
        <v>512</v>
      </c>
      <c r="D203" s="314">
        <f>E205+E206+E207+E208+E209+E210+E211+E212</f>
        <v>109906.1</v>
      </c>
      <c r="E203" s="314"/>
      <c r="F203" s="281"/>
    </row>
    <row r="204" spans="1:6" ht="14.1" customHeight="1" x14ac:dyDescent="0.25">
      <c r="A204" s="235"/>
      <c r="B204" s="235"/>
      <c r="C204" s="235"/>
      <c r="D204" s="281" t="s">
        <v>355</v>
      </c>
      <c r="E204" s="281"/>
      <c r="F204" s="281"/>
    </row>
    <row r="205" spans="1:6" ht="15.95" customHeight="1" x14ac:dyDescent="0.25">
      <c r="A205" s="235"/>
      <c r="B205" s="235"/>
      <c r="C205" s="235"/>
      <c r="D205" s="87" t="s">
        <v>514</v>
      </c>
      <c r="E205" s="10">
        <f>'Приложение №15 (ПП3)'!G11</f>
        <v>4085</v>
      </c>
      <c r="F205" s="281"/>
    </row>
    <row r="206" spans="1:6" ht="16.5" customHeight="1" x14ac:dyDescent="0.25">
      <c r="A206" s="235"/>
      <c r="B206" s="235"/>
      <c r="C206" s="235"/>
      <c r="D206" s="87" t="s">
        <v>515</v>
      </c>
      <c r="E206" s="10">
        <f>'Приложение №15 (ПП3)'!H11</f>
        <v>599.9</v>
      </c>
      <c r="F206" s="281"/>
    </row>
    <row r="207" spans="1:6" ht="15.6" customHeight="1" x14ac:dyDescent="0.25">
      <c r="A207" s="235"/>
      <c r="B207" s="235"/>
      <c r="C207" s="235"/>
      <c r="D207" s="87" t="s">
        <v>516</v>
      </c>
      <c r="E207" s="10">
        <f>'Приложение №15 (ПП3)'!I11</f>
        <v>9416.1</v>
      </c>
      <c r="F207" s="281"/>
    </row>
    <row r="208" spans="1:6" ht="12.95" customHeight="1" x14ac:dyDescent="0.25">
      <c r="A208" s="235"/>
      <c r="B208" s="235"/>
      <c r="C208" s="235"/>
      <c r="D208" s="87" t="s">
        <v>517</v>
      </c>
      <c r="E208" s="10">
        <f>'Приложение №15 (ПП3)'!J11</f>
        <v>47588</v>
      </c>
      <c r="F208" s="281"/>
    </row>
    <row r="209" spans="1:6" ht="14.1" customHeight="1" x14ac:dyDescent="0.25">
      <c r="A209" s="235"/>
      <c r="B209" s="235"/>
      <c r="C209" s="235"/>
      <c r="D209" s="87" t="s">
        <v>518</v>
      </c>
      <c r="E209" s="10">
        <f>'Приложение №15 (ПП3)'!K11</f>
        <v>21375</v>
      </c>
      <c r="F209" s="281"/>
    </row>
    <row r="210" spans="1:6" ht="14.1" customHeight="1" x14ac:dyDescent="0.25">
      <c r="A210" s="235"/>
      <c r="B210" s="235"/>
      <c r="C210" s="235"/>
      <c r="D210" s="87" t="s">
        <v>519</v>
      </c>
      <c r="E210" s="10">
        <f>'Приложение №15 (ПП3)'!L11</f>
        <v>6862</v>
      </c>
      <c r="F210" s="281"/>
    </row>
    <row r="211" spans="1:6" ht="14.1" customHeight="1" x14ac:dyDescent="0.25">
      <c r="A211" s="235"/>
      <c r="B211" s="235"/>
      <c r="C211" s="235"/>
      <c r="D211" s="87" t="s">
        <v>544</v>
      </c>
      <c r="E211" s="10">
        <f>'Приложение №15 (ПП3)'!M11</f>
        <v>6328.5</v>
      </c>
      <c r="F211" s="281"/>
    </row>
    <row r="212" spans="1:6" ht="15" customHeight="1" x14ac:dyDescent="0.25">
      <c r="A212" s="235"/>
      <c r="B212" s="235"/>
      <c r="C212" s="235"/>
      <c r="D212" s="87" t="s">
        <v>545</v>
      </c>
      <c r="E212" s="10">
        <f>'Приложение №15 (ПП3)'!N11</f>
        <v>13651.6</v>
      </c>
      <c r="F212" s="281"/>
    </row>
    <row r="213" spans="1:6" ht="51" customHeight="1" x14ac:dyDescent="0.25">
      <c r="A213" s="317" t="s">
        <v>536</v>
      </c>
      <c r="B213" s="317"/>
      <c r="C213" s="317"/>
      <c r="D213" s="317"/>
      <c r="E213" s="317"/>
      <c r="F213" s="317"/>
    </row>
    <row r="214" spans="1:6" ht="97.5" customHeight="1" x14ac:dyDescent="0.25">
      <c r="A214" s="166" t="s">
        <v>705</v>
      </c>
      <c r="B214" s="138" t="s">
        <v>590</v>
      </c>
      <c r="C214" s="138" t="s">
        <v>591</v>
      </c>
      <c r="D214" s="309" t="s">
        <v>706</v>
      </c>
      <c r="E214" s="309"/>
      <c r="F214" s="138" t="s">
        <v>593</v>
      </c>
    </row>
    <row r="215" spans="1:6" ht="78.95" customHeight="1" x14ac:dyDescent="0.25">
      <c r="A215" s="162" t="s">
        <v>707</v>
      </c>
      <c r="B215" s="163"/>
      <c r="C215" s="163"/>
      <c r="D215" s="310">
        <f>D216+D227+D236</f>
        <v>16525.5</v>
      </c>
      <c r="E215" s="310"/>
      <c r="F215" s="163"/>
    </row>
    <row r="216" spans="1:6" ht="20.100000000000001" customHeight="1" x14ac:dyDescent="0.25">
      <c r="A216" s="290" t="s">
        <v>553</v>
      </c>
      <c r="B216" s="290" t="s">
        <v>511</v>
      </c>
      <c r="C216" s="235" t="s">
        <v>512</v>
      </c>
      <c r="D216" s="323">
        <f>E218+E219+E220+E221+E222+E223+E224+E225</f>
        <v>8754.3000000000011</v>
      </c>
      <c r="E216" s="324"/>
      <c r="F216" s="279" t="s">
        <v>513</v>
      </c>
    </row>
    <row r="217" spans="1:6" ht="15.75" x14ac:dyDescent="0.25">
      <c r="A217" s="291"/>
      <c r="B217" s="291"/>
      <c r="C217" s="235"/>
      <c r="D217" s="306" t="s">
        <v>355</v>
      </c>
      <c r="E217" s="308"/>
      <c r="F217" s="285"/>
    </row>
    <row r="218" spans="1:6" ht="15.75" x14ac:dyDescent="0.25">
      <c r="A218" s="291"/>
      <c r="B218" s="291"/>
      <c r="C218" s="235"/>
      <c r="D218" s="17" t="s">
        <v>514</v>
      </c>
      <c r="E218" s="10">
        <f>'Приложение №16 (ПП4)'!G14</f>
        <v>215.5</v>
      </c>
      <c r="F218" s="285"/>
    </row>
    <row r="219" spans="1:6" ht="15.75" x14ac:dyDescent="0.25">
      <c r="A219" s="291"/>
      <c r="B219" s="291"/>
      <c r="C219" s="235"/>
      <c r="D219" s="17" t="s">
        <v>515</v>
      </c>
      <c r="E219" s="10">
        <f>'Приложение №16 (ПП4)'!H14</f>
        <v>499.2</v>
      </c>
      <c r="F219" s="285"/>
    </row>
    <row r="220" spans="1:6" ht="15.75" x14ac:dyDescent="0.25">
      <c r="A220" s="291"/>
      <c r="B220" s="291"/>
      <c r="C220" s="235"/>
      <c r="D220" s="17" t="s">
        <v>516</v>
      </c>
      <c r="E220" s="10">
        <f>'Приложение №16 (ПП4)'!I14</f>
        <v>4233.1000000000004</v>
      </c>
      <c r="F220" s="285"/>
    </row>
    <row r="221" spans="1:6" ht="15.75" x14ac:dyDescent="0.25">
      <c r="A221" s="291"/>
      <c r="B221" s="291"/>
      <c r="C221" s="235"/>
      <c r="D221" s="17" t="s">
        <v>517</v>
      </c>
      <c r="E221" s="10">
        <f>'Приложение №16 (ПП4)'!J14</f>
        <v>1194.9000000000001</v>
      </c>
      <c r="F221" s="285"/>
    </row>
    <row r="222" spans="1:6" ht="15.75" x14ac:dyDescent="0.25">
      <c r="A222" s="291"/>
      <c r="B222" s="291"/>
      <c r="C222" s="235"/>
      <c r="D222" s="17" t="s">
        <v>518</v>
      </c>
      <c r="E222" s="10">
        <f>'Приложение №16 (ПП4)'!K14</f>
        <v>397.6</v>
      </c>
      <c r="F222" s="285"/>
    </row>
    <row r="223" spans="1:6" ht="15.75" x14ac:dyDescent="0.25">
      <c r="A223" s="291"/>
      <c r="B223" s="291"/>
      <c r="C223" s="235"/>
      <c r="D223" s="55" t="s">
        <v>519</v>
      </c>
      <c r="E223" s="10">
        <f>'Приложение №16 (ПП4)'!L14</f>
        <v>1461.8</v>
      </c>
      <c r="F223" s="285"/>
    </row>
    <row r="224" spans="1:6" ht="15.75" x14ac:dyDescent="0.25">
      <c r="A224" s="291"/>
      <c r="B224" s="291"/>
      <c r="C224" s="235"/>
      <c r="D224" s="55" t="s">
        <v>544</v>
      </c>
      <c r="E224" s="10">
        <f>'Приложение №16 (ПП4)'!M13</f>
        <v>508.4</v>
      </c>
      <c r="F224" s="285"/>
    </row>
    <row r="225" spans="1:6" ht="15.75" x14ac:dyDescent="0.25">
      <c r="A225" s="291"/>
      <c r="B225" s="292"/>
      <c r="C225" s="235"/>
      <c r="D225" s="17" t="s">
        <v>545</v>
      </c>
      <c r="E225" s="10">
        <f>'Приложение №16 (ПП4)'!N14</f>
        <v>243.8</v>
      </c>
      <c r="F225" s="285"/>
    </row>
    <row r="226" spans="1:6" ht="47.25" x14ac:dyDescent="0.25">
      <c r="A226" s="292"/>
      <c r="B226" s="28" t="s">
        <v>529</v>
      </c>
      <c r="C226" s="34" t="s">
        <v>512</v>
      </c>
      <c r="D226" s="336">
        <f>'Приложение №16 (ПП4)'!F15</f>
        <v>0</v>
      </c>
      <c r="E226" s="337"/>
      <c r="F226" s="280"/>
    </row>
    <row r="227" spans="1:6" ht="17.100000000000001" customHeight="1" x14ac:dyDescent="0.25">
      <c r="A227" s="290" t="s">
        <v>554</v>
      </c>
      <c r="B227" s="290" t="s">
        <v>511</v>
      </c>
      <c r="C227" s="235" t="s">
        <v>512</v>
      </c>
      <c r="D227" s="323">
        <f>E229+E230+E231+E234+E232+E233</f>
        <v>15</v>
      </c>
      <c r="E227" s="324"/>
      <c r="F227" s="279" t="s">
        <v>513</v>
      </c>
    </row>
    <row r="228" spans="1:6" ht="15.75" x14ac:dyDescent="0.25">
      <c r="A228" s="291"/>
      <c r="B228" s="291"/>
      <c r="C228" s="235"/>
      <c r="D228" s="306" t="s">
        <v>355</v>
      </c>
      <c r="E228" s="308"/>
      <c r="F228" s="285"/>
    </row>
    <row r="229" spans="1:6" ht="15.75" x14ac:dyDescent="0.25">
      <c r="A229" s="291"/>
      <c r="B229" s="291"/>
      <c r="C229" s="235"/>
      <c r="D229" s="17" t="s">
        <v>516</v>
      </c>
      <c r="E229" s="10">
        <f>'Приложение №16 (ПП4)'!I18</f>
        <v>15</v>
      </c>
      <c r="F229" s="285"/>
    </row>
    <row r="230" spans="1:6" ht="15.75" x14ac:dyDescent="0.25">
      <c r="A230" s="291"/>
      <c r="B230" s="291"/>
      <c r="C230" s="235"/>
      <c r="D230" s="17" t="s">
        <v>517</v>
      </c>
      <c r="E230" s="10">
        <f>'Приложение №16 (ПП4)'!J18</f>
        <v>0</v>
      </c>
      <c r="F230" s="285"/>
    </row>
    <row r="231" spans="1:6" ht="15.75" x14ac:dyDescent="0.25">
      <c r="A231" s="291"/>
      <c r="B231" s="291"/>
      <c r="C231" s="235"/>
      <c r="D231" s="17" t="s">
        <v>518</v>
      </c>
      <c r="E231" s="10">
        <f>'Приложение №16 (ПП4)'!K18</f>
        <v>0</v>
      </c>
      <c r="F231" s="285"/>
    </row>
    <row r="232" spans="1:6" ht="15.75" x14ac:dyDescent="0.25">
      <c r="A232" s="291"/>
      <c r="B232" s="291"/>
      <c r="C232" s="235"/>
      <c r="D232" s="55" t="s">
        <v>519</v>
      </c>
      <c r="E232" s="10">
        <f>'Приложение №16 (ПП4)'!L18</f>
        <v>0</v>
      </c>
      <c r="F232" s="285"/>
    </row>
    <row r="233" spans="1:6" ht="15.75" x14ac:dyDescent="0.25">
      <c r="A233" s="291"/>
      <c r="B233" s="291"/>
      <c r="C233" s="235"/>
      <c r="D233" s="55" t="s">
        <v>544</v>
      </c>
      <c r="E233" s="10">
        <f>'Приложение №16 (ПП4)'!M18</f>
        <v>0</v>
      </c>
      <c r="F233" s="285"/>
    </row>
    <row r="234" spans="1:6" ht="14.45" customHeight="1" x14ac:dyDescent="0.25">
      <c r="A234" s="291"/>
      <c r="B234" s="292"/>
      <c r="C234" s="235"/>
      <c r="D234" s="17" t="s">
        <v>545</v>
      </c>
      <c r="E234" s="10">
        <f>'Приложение №16 (ПП4)'!N18</f>
        <v>0</v>
      </c>
      <c r="F234" s="285"/>
    </row>
    <row r="235" spans="1:6" ht="47.25" x14ac:dyDescent="0.25">
      <c r="A235" s="292"/>
      <c r="B235" s="28" t="s">
        <v>529</v>
      </c>
      <c r="C235" s="34" t="s">
        <v>512</v>
      </c>
      <c r="D235" s="336">
        <f>'Приложение №16 (ПП4)'!F19</f>
        <v>0</v>
      </c>
      <c r="E235" s="337"/>
      <c r="F235" s="280"/>
    </row>
    <row r="236" spans="1:6" ht="20.45" customHeight="1" x14ac:dyDescent="0.25">
      <c r="A236" s="290" t="s">
        <v>555</v>
      </c>
      <c r="B236" s="290" t="s">
        <v>511</v>
      </c>
      <c r="C236" s="235" t="s">
        <v>512</v>
      </c>
      <c r="D236" s="323">
        <f>E238+E239+E240+E241+E242</f>
        <v>7756.2</v>
      </c>
      <c r="E236" s="324"/>
      <c r="F236" s="279" t="s">
        <v>513</v>
      </c>
    </row>
    <row r="237" spans="1:6" ht="15.75" x14ac:dyDescent="0.25">
      <c r="A237" s="291"/>
      <c r="B237" s="291"/>
      <c r="C237" s="235"/>
      <c r="D237" s="306" t="s">
        <v>355</v>
      </c>
      <c r="E237" s="308"/>
      <c r="F237" s="285"/>
    </row>
    <row r="238" spans="1:6" ht="15.75" x14ac:dyDescent="0.25">
      <c r="A238" s="291"/>
      <c r="B238" s="291"/>
      <c r="C238" s="235"/>
      <c r="D238" s="77" t="s">
        <v>517</v>
      </c>
      <c r="E238" s="10">
        <f>'Приложение №16 (ПП4)'!J22</f>
        <v>4776.2</v>
      </c>
      <c r="F238" s="285"/>
    </row>
    <row r="239" spans="1:6" ht="15.75" x14ac:dyDescent="0.25">
      <c r="A239" s="291"/>
      <c r="B239" s="291"/>
      <c r="C239" s="235"/>
      <c r="D239" s="77" t="s">
        <v>518</v>
      </c>
      <c r="E239" s="10">
        <f>'Приложение №16 (ПП4)'!K22</f>
        <v>0</v>
      </c>
      <c r="F239" s="285"/>
    </row>
    <row r="240" spans="1:6" ht="15.75" x14ac:dyDescent="0.25">
      <c r="A240" s="291"/>
      <c r="B240" s="291"/>
      <c r="C240" s="235"/>
      <c r="D240" s="77" t="s">
        <v>519</v>
      </c>
      <c r="E240" s="10">
        <f>'Приложение №16 (ПП4)'!L22</f>
        <v>2980</v>
      </c>
      <c r="F240" s="285"/>
    </row>
    <row r="241" spans="1:10" ht="14.45" customHeight="1" x14ac:dyDescent="0.25">
      <c r="A241" s="291"/>
      <c r="B241" s="291"/>
      <c r="C241" s="235"/>
      <c r="D241" s="77" t="s">
        <v>544</v>
      </c>
      <c r="E241" s="10">
        <f>'Приложение №16 (ПП4)'!M22</f>
        <v>0</v>
      </c>
      <c r="F241" s="285"/>
    </row>
    <row r="242" spans="1:10" ht="21.6" customHeight="1" x14ac:dyDescent="0.25">
      <c r="A242" s="291"/>
      <c r="B242" s="292"/>
      <c r="C242" s="235"/>
      <c r="D242" s="77" t="s">
        <v>545</v>
      </c>
      <c r="E242" s="10">
        <f>'Приложение №16 (ПП4)'!N22</f>
        <v>0</v>
      </c>
      <c r="F242" s="285"/>
    </row>
    <row r="243" spans="1:10" ht="33.6" customHeight="1" x14ac:dyDescent="0.25">
      <c r="A243" s="292"/>
      <c r="B243" s="78" t="s">
        <v>529</v>
      </c>
      <c r="C243" s="34" t="s">
        <v>512</v>
      </c>
      <c r="D243" s="336">
        <f>'Приложение №16 (ПП4)'!F23</f>
        <v>0</v>
      </c>
      <c r="E243" s="337"/>
      <c r="F243" s="280"/>
    </row>
    <row r="244" spans="1:10" ht="43.5" customHeight="1" x14ac:dyDescent="0.25">
      <c r="A244" s="234" t="s">
        <v>540</v>
      </c>
      <c r="B244" s="234"/>
      <c r="C244" s="234"/>
      <c r="D244" s="234"/>
      <c r="E244" s="234"/>
      <c r="F244" s="234"/>
    </row>
    <row r="245" spans="1:10" ht="93.6" customHeight="1" x14ac:dyDescent="0.25">
      <c r="A245" s="166" t="s">
        <v>705</v>
      </c>
      <c r="B245" s="138" t="s">
        <v>590</v>
      </c>
      <c r="C245" s="138" t="s">
        <v>591</v>
      </c>
      <c r="D245" s="309" t="s">
        <v>706</v>
      </c>
      <c r="E245" s="309"/>
      <c r="F245" s="138" t="s">
        <v>593</v>
      </c>
    </row>
    <row r="246" spans="1:10" ht="65.25" customHeight="1" x14ac:dyDescent="0.25">
      <c r="A246" s="158" t="s">
        <v>708</v>
      </c>
      <c r="B246" s="149"/>
      <c r="C246" s="149"/>
      <c r="D246" s="311">
        <f>D247+D257</f>
        <v>221813.99</v>
      </c>
      <c r="E246" s="312"/>
      <c r="F246" s="155"/>
    </row>
    <row r="247" spans="1:10" ht="24" customHeight="1" x14ac:dyDescent="0.25">
      <c r="A247" s="235" t="s">
        <v>556</v>
      </c>
      <c r="B247" s="235" t="s">
        <v>511</v>
      </c>
      <c r="C247" s="235" t="s">
        <v>512</v>
      </c>
      <c r="D247" s="314">
        <f>E249+E250+E251+E252+E253+E254+E255+E256</f>
        <v>47676</v>
      </c>
      <c r="E247" s="314"/>
      <c r="F247" s="279" t="s">
        <v>513</v>
      </c>
    </row>
    <row r="248" spans="1:10" ht="18.600000000000001" customHeight="1" x14ac:dyDescent="0.25">
      <c r="A248" s="235"/>
      <c r="B248" s="235"/>
      <c r="C248" s="235"/>
      <c r="D248" s="281" t="s">
        <v>355</v>
      </c>
      <c r="E248" s="281"/>
      <c r="F248" s="285"/>
    </row>
    <row r="249" spans="1:10" ht="21.6" customHeight="1" x14ac:dyDescent="0.25">
      <c r="A249" s="235"/>
      <c r="B249" s="235"/>
      <c r="C249" s="235"/>
      <c r="D249" s="17" t="s">
        <v>514</v>
      </c>
      <c r="E249" s="10">
        <f>'Приложение №17 (ПП5)'!G10</f>
        <v>6578.4</v>
      </c>
      <c r="F249" s="285"/>
      <c r="G249" s="48"/>
      <c r="H249" s="48"/>
      <c r="I249" s="48"/>
      <c r="J249" s="48"/>
    </row>
    <row r="250" spans="1:10" ht="17.100000000000001" customHeight="1" x14ac:dyDescent="0.25">
      <c r="A250" s="235"/>
      <c r="B250" s="235"/>
      <c r="C250" s="235"/>
      <c r="D250" s="17" t="s">
        <v>515</v>
      </c>
      <c r="E250" s="10">
        <f>'Приложение №17 (ПП5)'!H10</f>
        <v>7182.6</v>
      </c>
      <c r="F250" s="285"/>
      <c r="G250" s="48"/>
    </row>
    <row r="251" spans="1:10" ht="18" customHeight="1" x14ac:dyDescent="0.25">
      <c r="A251" s="235"/>
      <c r="B251" s="235"/>
      <c r="C251" s="235"/>
      <c r="D251" s="17" t="s">
        <v>516</v>
      </c>
      <c r="E251" s="10">
        <f>'Приложение №17 (ПП5)'!I10</f>
        <v>7789.7</v>
      </c>
      <c r="F251" s="285"/>
      <c r="G251" s="48"/>
    </row>
    <row r="252" spans="1:10" ht="14.45" customHeight="1" x14ac:dyDescent="0.25">
      <c r="A252" s="235"/>
      <c r="B252" s="235"/>
      <c r="C252" s="235"/>
      <c r="D252" s="17" t="s">
        <v>517</v>
      </c>
      <c r="E252" s="10">
        <f>'Приложение №17 (ПП5)'!J10</f>
        <v>14094.5</v>
      </c>
      <c r="F252" s="285"/>
      <c r="G252" s="48"/>
    </row>
    <row r="253" spans="1:10" ht="17.45" customHeight="1" x14ac:dyDescent="0.25">
      <c r="A253" s="235"/>
      <c r="B253" s="235"/>
      <c r="C253" s="235"/>
      <c r="D253" s="17" t="s">
        <v>518</v>
      </c>
      <c r="E253" s="10">
        <f>'Приложение №17 (ПП5)'!K10</f>
        <v>6316.3</v>
      </c>
      <c r="F253" s="285"/>
      <c r="G253" s="48"/>
    </row>
    <row r="254" spans="1:10" ht="15.95" customHeight="1" x14ac:dyDescent="0.25">
      <c r="A254" s="235"/>
      <c r="B254" s="235"/>
      <c r="C254" s="235"/>
      <c r="D254" s="55" t="s">
        <v>519</v>
      </c>
      <c r="E254" s="10">
        <f>'Приложение №17 (ПП5)'!L10</f>
        <v>5477.5</v>
      </c>
      <c r="F254" s="285"/>
    </row>
    <row r="255" spans="1:10" ht="15.6" customHeight="1" x14ac:dyDescent="0.25">
      <c r="A255" s="235"/>
      <c r="B255" s="235"/>
      <c r="C255" s="235"/>
      <c r="D255" s="55" t="s">
        <v>544</v>
      </c>
      <c r="E255" s="10">
        <f>'Приложение №17 (ПП5)'!M10</f>
        <v>118.5</v>
      </c>
      <c r="F255" s="285"/>
    </row>
    <row r="256" spans="1:10" ht="18" customHeight="1" x14ac:dyDescent="0.25">
      <c r="A256" s="235"/>
      <c r="B256" s="235"/>
      <c r="C256" s="235"/>
      <c r="D256" s="17" t="s">
        <v>545</v>
      </c>
      <c r="E256" s="10">
        <f>'Приложение №17 (ПП5)'!N10</f>
        <v>118.5</v>
      </c>
      <c r="F256" s="285"/>
    </row>
    <row r="257" spans="1:6" ht="21.6" customHeight="1" x14ac:dyDescent="0.25">
      <c r="A257" s="235"/>
      <c r="B257" s="235" t="s">
        <v>529</v>
      </c>
      <c r="C257" s="235" t="s">
        <v>512</v>
      </c>
      <c r="D257" s="314">
        <f>E259+E260+E261+E262+E263+E264+E265+E266</f>
        <v>174137.99</v>
      </c>
      <c r="E257" s="314"/>
      <c r="F257" s="285"/>
    </row>
    <row r="258" spans="1:6" ht="14.45" customHeight="1" x14ac:dyDescent="0.25">
      <c r="A258" s="235"/>
      <c r="B258" s="235"/>
      <c r="C258" s="235"/>
      <c r="D258" s="281" t="s">
        <v>355</v>
      </c>
      <c r="E258" s="281"/>
      <c r="F258" s="285"/>
    </row>
    <row r="259" spans="1:6" ht="20.45" customHeight="1" x14ac:dyDescent="0.25">
      <c r="A259" s="235"/>
      <c r="B259" s="235"/>
      <c r="C259" s="235"/>
      <c r="D259" s="17" t="s">
        <v>514</v>
      </c>
      <c r="E259" s="10">
        <f>'Приложение №17 (ПП5)'!G11</f>
        <v>5353.5</v>
      </c>
      <c r="F259" s="285"/>
    </row>
    <row r="260" spans="1:6" ht="17.100000000000001" customHeight="1" x14ac:dyDescent="0.25">
      <c r="A260" s="235"/>
      <c r="B260" s="235"/>
      <c r="C260" s="235"/>
      <c r="D260" s="17" t="s">
        <v>515</v>
      </c>
      <c r="E260" s="10">
        <f>'Приложение №17 (ПП5)'!H11</f>
        <v>11245.2</v>
      </c>
      <c r="F260" s="285"/>
    </row>
    <row r="261" spans="1:6" ht="15.95" customHeight="1" x14ac:dyDescent="0.25">
      <c r="A261" s="235"/>
      <c r="B261" s="235"/>
      <c r="C261" s="235"/>
      <c r="D261" s="17" t="s">
        <v>516</v>
      </c>
      <c r="E261" s="10">
        <f>'Приложение №17 (ПП5)'!I11</f>
        <v>3384</v>
      </c>
      <c r="F261" s="285"/>
    </row>
    <row r="262" spans="1:6" ht="15.95" customHeight="1" x14ac:dyDescent="0.25">
      <c r="A262" s="235"/>
      <c r="B262" s="235"/>
      <c r="C262" s="235"/>
      <c r="D262" s="17" t="s">
        <v>517</v>
      </c>
      <c r="E262" s="10">
        <f>'Приложение №17 (ПП5)'!J11</f>
        <v>74285</v>
      </c>
      <c r="F262" s="285"/>
    </row>
    <row r="263" spans="1:6" ht="15" customHeight="1" x14ac:dyDescent="0.25">
      <c r="A263" s="235"/>
      <c r="B263" s="235"/>
      <c r="C263" s="235"/>
      <c r="D263" s="17" t="s">
        <v>518</v>
      </c>
      <c r="E263" s="10">
        <f>'Приложение №17 (ПП5)'!K11</f>
        <v>30102.6</v>
      </c>
      <c r="F263" s="285"/>
    </row>
    <row r="264" spans="1:6" ht="17.100000000000001" customHeight="1" x14ac:dyDescent="0.25">
      <c r="A264" s="235"/>
      <c r="B264" s="235"/>
      <c r="C264" s="235"/>
      <c r="D264" s="55" t="s">
        <v>519</v>
      </c>
      <c r="E264" s="10">
        <f>'Приложение №17 (ПП5)'!L11</f>
        <v>49767.69</v>
      </c>
      <c r="F264" s="285"/>
    </row>
    <row r="265" spans="1:6" ht="18.95" customHeight="1" x14ac:dyDescent="0.25">
      <c r="A265" s="235"/>
      <c r="B265" s="235"/>
      <c r="C265" s="235"/>
      <c r="D265" s="55" t="s">
        <v>544</v>
      </c>
      <c r="E265" s="10">
        <f>'Приложение №17 (ПП5)'!M11</f>
        <v>0</v>
      </c>
      <c r="F265" s="285"/>
    </row>
    <row r="266" spans="1:6" ht="17.45" customHeight="1" x14ac:dyDescent="0.25">
      <c r="A266" s="235"/>
      <c r="B266" s="235"/>
      <c r="C266" s="235"/>
      <c r="D266" s="17" t="s">
        <v>545</v>
      </c>
      <c r="E266" s="10">
        <f>'Приложение №17 (ПП5)'!N11</f>
        <v>0</v>
      </c>
      <c r="F266" s="280"/>
    </row>
    <row r="267" spans="1:6" ht="50.25" customHeight="1" x14ac:dyDescent="0.25">
      <c r="A267" s="317" t="s">
        <v>541</v>
      </c>
      <c r="B267" s="317"/>
      <c r="C267" s="317"/>
      <c r="D267" s="317"/>
      <c r="E267" s="317"/>
      <c r="F267" s="317"/>
    </row>
    <row r="268" spans="1:6" ht="62.45" customHeight="1" x14ac:dyDescent="0.25">
      <c r="A268" s="166" t="s">
        <v>705</v>
      </c>
      <c r="B268" s="138" t="s">
        <v>590</v>
      </c>
      <c r="C268" s="138" t="s">
        <v>591</v>
      </c>
      <c r="D268" s="309" t="s">
        <v>706</v>
      </c>
      <c r="E268" s="309"/>
      <c r="F268" s="138" t="s">
        <v>593</v>
      </c>
    </row>
    <row r="269" spans="1:6" ht="50.25" customHeight="1" x14ac:dyDescent="0.25">
      <c r="A269" s="148" t="s">
        <v>709</v>
      </c>
      <c r="B269" s="144"/>
      <c r="C269" s="144"/>
      <c r="D269" s="313">
        <f>D270+D284+D294+D297+D308+D318+D279+D307-0.1</f>
        <v>175197.32</v>
      </c>
      <c r="E269" s="313"/>
      <c r="F269" s="157"/>
    </row>
    <row r="270" spans="1:6" ht="24" customHeight="1" x14ac:dyDescent="0.25">
      <c r="A270" s="235" t="s">
        <v>557</v>
      </c>
      <c r="B270" s="235" t="s">
        <v>511</v>
      </c>
      <c r="C270" s="235" t="s">
        <v>512</v>
      </c>
      <c r="D270" s="314">
        <f>E272+E273+E274+E275+E276+E278+E277</f>
        <v>32710.99</v>
      </c>
      <c r="E270" s="314"/>
      <c r="F270" s="279" t="s">
        <v>513</v>
      </c>
    </row>
    <row r="271" spans="1:6" ht="15.75" x14ac:dyDescent="0.25">
      <c r="A271" s="235"/>
      <c r="B271" s="235"/>
      <c r="C271" s="235"/>
      <c r="D271" s="281" t="s">
        <v>355</v>
      </c>
      <c r="E271" s="281"/>
      <c r="F271" s="285"/>
    </row>
    <row r="272" spans="1:6" ht="15.75" x14ac:dyDescent="0.25">
      <c r="A272" s="235"/>
      <c r="B272" s="235"/>
      <c r="C272" s="235"/>
      <c r="D272" s="146" t="s">
        <v>514</v>
      </c>
      <c r="E272" s="10">
        <f>'Приложение №18 (ПП6)'!G13</f>
        <v>2400</v>
      </c>
      <c r="F272" s="285"/>
    </row>
    <row r="273" spans="1:6" ht="15.75" x14ac:dyDescent="0.25">
      <c r="A273" s="235"/>
      <c r="B273" s="235"/>
      <c r="C273" s="235"/>
      <c r="D273" s="146" t="s">
        <v>515</v>
      </c>
      <c r="E273" s="10">
        <f>'Приложение №18 (ПП6)'!H13</f>
        <v>1634</v>
      </c>
      <c r="F273" s="285"/>
    </row>
    <row r="274" spans="1:6" ht="15.75" x14ac:dyDescent="0.25">
      <c r="A274" s="235"/>
      <c r="B274" s="235"/>
      <c r="C274" s="235"/>
      <c r="D274" s="146" t="s">
        <v>516</v>
      </c>
      <c r="E274" s="10">
        <f>'Приложение №18 (ПП6)'!I13</f>
        <v>4693.1000000000004</v>
      </c>
      <c r="F274" s="285"/>
    </row>
    <row r="275" spans="1:6" ht="15.75" x14ac:dyDescent="0.25">
      <c r="A275" s="235"/>
      <c r="B275" s="235"/>
      <c r="C275" s="235"/>
      <c r="D275" s="146" t="s">
        <v>517</v>
      </c>
      <c r="E275" s="10">
        <f>'Приложение №18 (ПП6)'!J13</f>
        <v>0</v>
      </c>
      <c r="F275" s="285"/>
    </row>
    <row r="276" spans="1:6" ht="15.75" x14ac:dyDescent="0.25">
      <c r="A276" s="235"/>
      <c r="B276" s="235"/>
      <c r="C276" s="235"/>
      <c r="D276" s="146" t="s">
        <v>518</v>
      </c>
      <c r="E276" s="10">
        <f>'Приложение №18 (ПП6)'!K13</f>
        <v>0</v>
      </c>
      <c r="F276" s="285"/>
    </row>
    <row r="277" spans="1:6" ht="15.75" x14ac:dyDescent="0.25">
      <c r="A277" s="235"/>
      <c r="B277" s="235"/>
      <c r="C277" s="235"/>
      <c r="D277" s="146" t="s">
        <v>519</v>
      </c>
      <c r="E277" s="10">
        <f>'Приложение №18 (ПП6)'!L13</f>
        <v>3061.84</v>
      </c>
      <c r="F277" s="285"/>
    </row>
    <row r="278" spans="1:6" ht="15.75" x14ac:dyDescent="0.25">
      <c r="A278" s="235"/>
      <c r="B278" s="235"/>
      <c r="C278" s="235"/>
      <c r="D278" s="146" t="s">
        <v>544</v>
      </c>
      <c r="E278" s="10">
        <f>'Приложение №18 (ПП6)'!M13</f>
        <v>20922.05</v>
      </c>
      <c r="F278" s="285"/>
    </row>
    <row r="279" spans="1:6" ht="30.6" customHeight="1" x14ac:dyDescent="0.25">
      <c r="A279" s="235"/>
      <c r="B279" s="235" t="s">
        <v>529</v>
      </c>
      <c r="C279" s="235" t="s">
        <v>512</v>
      </c>
      <c r="D279" s="313">
        <f>E281+E282+E283</f>
        <v>47968.93</v>
      </c>
      <c r="E279" s="313"/>
      <c r="F279" s="285"/>
    </row>
    <row r="280" spans="1:6" ht="15.75" x14ac:dyDescent="0.25">
      <c r="A280" s="235"/>
      <c r="B280" s="235"/>
      <c r="C280" s="235"/>
      <c r="D280" s="315" t="s">
        <v>355</v>
      </c>
      <c r="E280" s="315"/>
      <c r="F280" s="285"/>
    </row>
    <row r="281" spans="1:6" ht="15.75" x14ac:dyDescent="0.25">
      <c r="A281" s="235"/>
      <c r="B281" s="235"/>
      <c r="C281" s="235"/>
      <c r="D281" s="151" t="s">
        <v>519</v>
      </c>
      <c r="E281" s="151">
        <f>'Приложение №18 (ПП6)'!L14</f>
        <v>10000</v>
      </c>
      <c r="F281" s="285"/>
    </row>
    <row r="282" spans="1:6" ht="15.75" x14ac:dyDescent="0.25">
      <c r="A282" s="235"/>
      <c r="B282" s="235"/>
      <c r="C282" s="235"/>
      <c r="D282" s="151" t="s">
        <v>544</v>
      </c>
      <c r="E282" s="151">
        <f>'Приложение №18 (ПП6)'!M14</f>
        <v>37968.93</v>
      </c>
      <c r="F282" s="285"/>
    </row>
    <row r="283" spans="1:6" ht="15.75" x14ac:dyDescent="0.25">
      <c r="A283" s="235"/>
      <c r="B283" s="235"/>
      <c r="C283" s="235"/>
      <c r="D283" s="151" t="s">
        <v>545</v>
      </c>
      <c r="E283" s="151">
        <f>'Приложение №18 (ПП6)'!N14</f>
        <v>0</v>
      </c>
      <c r="F283" s="280"/>
    </row>
    <row r="284" spans="1:6" ht="19.7" customHeight="1" x14ac:dyDescent="0.25">
      <c r="A284" s="235" t="s">
        <v>558</v>
      </c>
      <c r="B284" s="290" t="s">
        <v>511</v>
      </c>
      <c r="C284" s="290" t="s">
        <v>512</v>
      </c>
      <c r="D284" s="314">
        <f>E286+E287+E288+E289+E290+E291+E292+E293</f>
        <v>3509.2</v>
      </c>
      <c r="E284" s="314"/>
      <c r="F284" s="279" t="s">
        <v>513</v>
      </c>
    </row>
    <row r="285" spans="1:6" ht="15.75" customHeight="1" x14ac:dyDescent="0.25">
      <c r="A285" s="235"/>
      <c r="B285" s="291"/>
      <c r="C285" s="291"/>
      <c r="D285" s="281" t="s">
        <v>355</v>
      </c>
      <c r="E285" s="281"/>
      <c r="F285" s="285"/>
    </row>
    <row r="286" spans="1:6" ht="15.75" x14ac:dyDescent="0.25">
      <c r="A286" s="235"/>
      <c r="B286" s="291"/>
      <c r="C286" s="291"/>
      <c r="D286" s="17" t="s">
        <v>514</v>
      </c>
      <c r="E286" s="10">
        <f>'Приложение №18 (ПП6)'!G16</f>
        <v>3509.2</v>
      </c>
      <c r="F286" s="285"/>
    </row>
    <row r="287" spans="1:6" ht="15.75" x14ac:dyDescent="0.25">
      <c r="A287" s="235"/>
      <c r="B287" s="291"/>
      <c r="C287" s="291"/>
      <c r="D287" s="17" t="s">
        <v>515</v>
      </c>
      <c r="E287" s="10">
        <f>'Приложение №18 (ПП6)'!H16</f>
        <v>0</v>
      </c>
      <c r="F287" s="285"/>
    </row>
    <row r="288" spans="1:6" ht="15.75" x14ac:dyDescent="0.25">
      <c r="A288" s="235"/>
      <c r="B288" s="291"/>
      <c r="C288" s="291"/>
      <c r="D288" s="17" t="s">
        <v>516</v>
      </c>
      <c r="E288" s="10">
        <f>'Приложение №18 (ПП6)'!I16</f>
        <v>0</v>
      </c>
      <c r="F288" s="285"/>
    </row>
    <row r="289" spans="1:6" ht="15.75" x14ac:dyDescent="0.25">
      <c r="A289" s="235"/>
      <c r="B289" s="291"/>
      <c r="C289" s="291"/>
      <c r="D289" s="17" t="s">
        <v>517</v>
      </c>
      <c r="E289" s="10">
        <f>'Приложение №18 (ПП6)'!J16</f>
        <v>0</v>
      </c>
      <c r="F289" s="285"/>
    </row>
    <row r="290" spans="1:6" ht="15.75" x14ac:dyDescent="0.25">
      <c r="A290" s="235"/>
      <c r="B290" s="291"/>
      <c r="C290" s="291"/>
      <c r="D290" s="17" t="s">
        <v>518</v>
      </c>
      <c r="E290" s="10">
        <f>'Приложение №18 (ПП6)'!K16</f>
        <v>0</v>
      </c>
      <c r="F290" s="285"/>
    </row>
    <row r="291" spans="1:6" ht="15.75" x14ac:dyDescent="0.25">
      <c r="A291" s="235"/>
      <c r="B291" s="291"/>
      <c r="C291" s="291"/>
      <c r="D291" s="106" t="s">
        <v>519</v>
      </c>
      <c r="E291" s="10">
        <f>'Приложение №18 (ПП6)'!L16</f>
        <v>0</v>
      </c>
      <c r="F291" s="285"/>
    </row>
    <row r="292" spans="1:6" ht="15.75" x14ac:dyDescent="0.25">
      <c r="A292" s="235"/>
      <c r="B292" s="291"/>
      <c r="C292" s="291"/>
      <c r="D292" s="106" t="s">
        <v>544</v>
      </c>
      <c r="E292" s="10">
        <f>'Приложение №18 (ПП6)'!M16</f>
        <v>0</v>
      </c>
      <c r="F292" s="285"/>
    </row>
    <row r="293" spans="1:6" ht="15.75" x14ac:dyDescent="0.25">
      <c r="A293" s="235"/>
      <c r="B293" s="292"/>
      <c r="C293" s="292"/>
      <c r="D293" s="106" t="s">
        <v>545</v>
      </c>
      <c r="E293" s="10">
        <f>'Приложение №18 (ПП6)'!N16</f>
        <v>0</v>
      </c>
      <c r="F293" s="285"/>
    </row>
    <row r="294" spans="1:6" ht="19.5" customHeight="1" x14ac:dyDescent="0.25">
      <c r="A294" s="235"/>
      <c r="B294" s="235" t="s">
        <v>529</v>
      </c>
      <c r="C294" s="235" t="s">
        <v>512</v>
      </c>
      <c r="D294" s="314">
        <f>E296</f>
        <v>19185.2</v>
      </c>
      <c r="E294" s="314"/>
      <c r="F294" s="285"/>
    </row>
    <row r="295" spans="1:6" ht="14.1" customHeight="1" x14ac:dyDescent="0.25">
      <c r="A295" s="235"/>
      <c r="B295" s="235"/>
      <c r="C295" s="235"/>
      <c r="D295" s="281" t="s">
        <v>355</v>
      </c>
      <c r="E295" s="281"/>
      <c r="F295" s="285"/>
    </row>
    <row r="296" spans="1:6" ht="184.5" customHeight="1" x14ac:dyDescent="0.25">
      <c r="A296" s="235"/>
      <c r="B296" s="235"/>
      <c r="C296" s="235"/>
      <c r="D296" s="17" t="s">
        <v>514</v>
      </c>
      <c r="E296" s="10">
        <f>'Приложение №18 (ПП6)'!G17</f>
        <v>19185.2</v>
      </c>
      <c r="F296" s="285"/>
    </row>
    <row r="297" spans="1:6" ht="21.6" customHeight="1" x14ac:dyDescent="0.25">
      <c r="A297" s="235" t="s">
        <v>559</v>
      </c>
      <c r="B297" s="235" t="s">
        <v>511</v>
      </c>
      <c r="C297" s="235" t="s">
        <v>512</v>
      </c>
      <c r="D297" s="314">
        <f>E299+E300+E301+E302+E303+E304</f>
        <v>3270</v>
      </c>
      <c r="E297" s="314"/>
      <c r="F297" s="281" t="s">
        <v>513</v>
      </c>
    </row>
    <row r="298" spans="1:6" ht="15.6" customHeight="1" x14ac:dyDescent="0.25">
      <c r="A298" s="235"/>
      <c r="B298" s="235"/>
      <c r="C298" s="235"/>
      <c r="D298" s="281" t="s">
        <v>355</v>
      </c>
      <c r="E298" s="281"/>
      <c r="F298" s="281"/>
    </row>
    <row r="299" spans="1:6" ht="15.75" x14ac:dyDescent="0.25">
      <c r="A299" s="235"/>
      <c r="B299" s="235"/>
      <c r="C299" s="235"/>
      <c r="D299" s="146" t="s">
        <v>514</v>
      </c>
      <c r="E299" s="10">
        <f>'Приложение №18 (ПП6)'!G19</f>
        <v>0</v>
      </c>
      <c r="F299" s="281"/>
    </row>
    <row r="300" spans="1:6" ht="15.75" x14ac:dyDescent="0.25">
      <c r="A300" s="235"/>
      <c r="B300" s="235"/>
      <c r="C300" s="235"/>
      <c r="D300" s="146" t="s">
        <v>515</v>
      </c>
      <c r="E300" s="10">
        <f>'Приложение №18 (ПП6)'!H19</f>
        <v>3270</v>
      </c>
      <c r="F300" s="281"/>
    </row>
    <row r="301" spans="1:6" ht="15.75" x14ac:dyDescent="0.25">
      <c r="A301" s="235"/>
      <c r="B301" s="235"/>
      <c r="C301" s="235"/>
      <c r="D301" s="146" t="s">
        <v>516</v>
      </c>
      <c r="E301" s="10">
        <f>'Приложение №18 (ПП6)'!I19</f>
        <v>0</v>
      </c>
      <c r="F301" s="281"/>
    </row>
    <row r="302" spans="1:6" ht="15.75" x14ac:dyDescent="0.25">
      <c r="A302" s="235"/>
      <c r="B302" s="235"/>
      <c r="C302" s="235"/>
      <c r="D302" s="146" t="s">
        <v>517</v>
      </c>
      <c r="E302" s="10">
        <f>'Приложение №18 (ПП6)'!J19</f>
        <v>0</v>
      </c>
      <c r="F302" s="281"/>
    </row>
    <row r="303" spans="1:6" ht="15.75" x14ac:dyDescent="0.25">
      <c r="A303" s="235"/>
      <c r="B303" s="235"/>
      <c r="C303" s="235"/>
      <c r="D303" s="146" t="s">
        <v>518</v>
      </c>
      <c r="E303" s="10">
        <f>'Приложение №18 (ПП6)'!K19</f>
        <v>0</v>
      </c>
      <c r="F303" s="281"/>
    </row>
    <row r="304" spans="1:6" ht="15.75" x14ac:dyDescent="0.25">
      <c r="A304" s="235"/>
      <c r="B304" s="235"/>
      <c r="C304" s="235"/>
      <c r="D304" s="146" t="s">
        <v>519</v>
      </c>
      <c r="E304" s="10">
        <f>'Приложение №18 (ПП6)'!L19</f>
        <v>0</v>
      </c>
      <c r="F304" s="281"/>
    </row>
    <row r="305" spans="1:6" ht="15.75" x14ac:dyDescent="0.25">
      <c r="A305" s="235"/>
      <c r="B305" s="235"/>
      <c r="C305" s="235"/>
      <c r="D305" s="146" t="s">
        <v>544</v>
      </c>
      <c r="E305" s="10">
        <f>'Приложение №18 (ПП6)'!M19</f>
        <v>0</v>
      </c>
      <c r="F305" s="281"/>
    </row>
    <row r="306" spans="1:6" ht="15.75" x14ac:dyDescent="0.25">
      <c r="A306" s="235"/>
      <c r="B306" s="235"/>
      <c r="C306" s="235"/>
      <c r="D306" s="146" t="s">
        <v>545</v>
      </c>
      <c r="E306" s="10">
        <f>'Приложение №18 (ПП6)'!N19</f>
        <v>0</v>
      </c>
      <c r="F306" s="281"/>
    </row>
    <row r="307" spans="1:6" ht="35.25" customHeight="1" x14ac:dyDescent="0.25">
      <c r="A307" s="235"/>
      <c r="B307" s="145" t="s">
        <v>529</v>
      </c>
      <c r="C307" s="150" t="s">
        <v>512</v>
      </c>
      <c r="D307" s="334">
        <f>'Приложение №18 (ПП6)'!F20</f>
        <v>0</v>
      </c>
      <c r="E307" s="334"/>
      <c r="F307" s="281"/>
    </row>
    <row r="308" spans="1:6" ht="25.5" customHeight="1" x14ac:dyDescent="0.25">
      <c r="A308" s="235" t="s">
        <v>560</v>
      </c>
      <c r="B308" s="235" t="s">
        <v>511</v>
      </c>
      <c r="C308" s="235" t="s">
        <v>512</v>
      </c>
      <c r="D308" s="314">
        <f>E310+E311+E312+E313+E314+E315+E316+E317</f>
        <v>8287.6</v>
      </c>
      <c r="E308" s="314"/>
      <c r="F308" s="281" t="s">
        <v>513</v>
      </c>
    </row>
    <row r="309" spans="1:6" ht="17.45" customHeight="1" x14ac:dyDescent="0.25">
      <c r="A309" s="235"/>
      <c r="B309" s="235"/>
      <c r="C309" s="235"/>
      <c r="D309" s="281" t="s">
        <v>355</v>
      </c>
      <c r="E309" s="281"/>
      <c r="F309" s="281"/>
    </row>
    <row r="310" spans="1:6" ht="15.75" x14ac:dyDescent="0.25">
      <c r="A310" s="235"/>
      <c r="B310" s="235"/>
      <c r="C310" s="235"/>
      <c r="D310" s="146" t="s">
        <v>514</v>
      </c>
      <c r="E310" s="10">
        <f>'Приложение №18 (ПП6)'!G22</f>
        <v>0</v>
      </c>
      <c r="F310" s="281"/>
    </row>
    <row r="311" spans="1:6" ht="15.75" x14ac:dyDescent="0.25">
      <c r="A311" s="235"/>
      <c r="B311" s="235"/>
      <c r="C311" s="235"/>
      <c r="D311" s="146" t="s">
        <v>515</v>
      </c>
      <c r="E311" s="10">
        <f>'Приложение №18 (ПП6)'!H22</f>
        <v>3000</v>
      </c>
      <c r="F311" s="281"/>
    </row>
    <row r="312" spans="1:6" ht="22.5" customHeight="1" x14ac:dyDescent="0.25">
      <c r="A312" s="235"/>
      <c r="B312" s="235"/>
      <c r="C312" s="235"/>
      <c r="D312" s="146" t="s">
        <v>516</v>
      </c>
      <c r="E312" s="10">
        <f>'Приложение №18 (ПП6)'!I22</f>
        <v>5287.6</v>
      </c>
      <c r="F312" s="281"/>
    </row>
    <row r="313" spans="1:6" ht="15.75" x14ac:dyDescent="0.25">
      <c r="A313" s="235"/>
      <c r="B313" s="235"/>
      <c r="C313" s="235"/>
      <c r="D313" s="146" t="s">
        <v>517</v>
      </c>
      <c r="E313" s="10">
        <f>'Приложение №18 (ПП6)'!J22</f>
        <v>0</v>
      </c>
      <c r="F313" s="281"/>
    </row>
    <row r="314" spans="1:6" ht="15.75" x14ac:dyDescent="0.25">
      <c r="A314" s="235"/>
      <c r="B314" s="235"/>
      <c r="C314" s="235"/>
      <c r="D314" s="146" t="s">
        <v>518</v>
      </c>
      <c r="E314" s="10">
        <f>'Приложение №18 (ПП6)'!K22</f>
        <v>0</v>
      </c>
      <c r="F314" s="281"/>
    </row>
    <row r="315" spans="1:6" ht="15.75" x14ac:dyDescent="0.25">
      <c r="A315" s="235"/>
      <c r="B315" s="235"/>
      <c r="C315" s="235"/>
      <c r="D315" s="146" t="s">
        <v>519</v>
      </c>
      <c r="E315" s="10">
        <f>'Приложение №18 (ПП6)'!L22</f>
        <v>0</v>
      </c>
      <c r="F315" s="281"/>
    </row>
    <row r="316" spans="1:6" ht="15.75" x14ac:dyDescent="0.25">
      <c r="A316" s="235"/>
      <c r="B316" s="235"/>
      <c r="C316" s="235"/>
      <c r="D316" s="146" t="s">
        <v>544</v>
      </c>
      <c r="E316" s="10">
        <f>'Приложение №18 (ПП6)'!M22</f>
        <v>0</v>
      </c>
      <c r="F316" s="281"/>
    </row>
    <row r="317" spans="1:6" ht="15.75" x14ac:dyDescent="0.25">
      <c r="A317" s="235"/>
      <c r="B317" s="235"/>
      <c r="C317" s="235"/>
      <c r="D317" s="146" t="s">
        <v>545</v>
      </c>
      <c r="E317" s="10">
        <f>'Приложение №18 (ПП6)'!N22</f>
        <v>0</v>
      </c>
      <c r="F317" s="281"/>
    </row>
    <row r="318" spans="1:6" ht="21.6" customHeight="1" x14ac:dyDescent="0.25">
      <c r="A318" s="235"/>
      <c r="B318" s="235" t="s">
        <v>529</v>
      </c>
      <c r="C318" s="235" t="s">
        <v>512</v>
      </c>
      <c r="D318" s="314">
        <f>E320+E321+E322+E323+E324+E325+E326</f>
        <v>60265.5</v>
      </c>
      <c r="E318" s="314"/>
      <c r="F318" s="281"/>
    </row>
    <row r="319" spans="1:6" ht="15.95" customHeight="1" x14ac:dyDescent="0.25">
      <c r="A319" s="235"/>
      <c r="B319" s="235"/>
      <c r="C319" s="235"/>
      <c r="D319" s="281" t="s">
        <v>355</v>
      </c>
      <c r="E319" s="281"/>
      <c r="F319" s="281"/>
    </row>
    <row r="320" spans="1:6" ht="15.75" x14ac:dyDescent="0.25">
      <c r="A320" s="235"/>
      <c r="B320" s="235"/>
      <c r="C320" s="235"/>
      <c r="D320" s="146" t="s">
        <v>515</v>
      </c>
      <c r="E320" s="10">
        <f>'Приложение №18 (ПП6)'!H23</f>
        <v>21730.9</v>
      </c>
      <c r="F320" s="281"/>
    </row>
    <row r="321" spans="1:8" ht="15.75" x14ac:dyDescent="0.25">
      <c r="A321" s="235"/>
      <c r="B321" s="235"/>
      <c r="C321" s="235"/>
      <c r="D321" s="146" t="s">
        <v>516</v>
      </c>
      <c r="E321" s="10">
        <f>'Приложение №18 (ПП6)'!I23</f>
        <v>38534.6</v>
      </c>
      <c r="F321" s="281"/>
    </row>
    <row r="322" spans="1:8" ht="15.75" x14ac:dyDescent="0.25">
      <c r="A322" s="235"/>
      <c r="B322" s="235"/>
      <c r="C322" s="235"/>
      <c r="D322" s="146" t="s">
        <v>517</v>
      </c>
      <c r="E322" s="10">
        <f>'Приложение №18 (ПП6)'!J23</f>
        <v>0</v>
      </c>
      <c r="F322" s="281"/>
    </row>
    <row r="323" spans="1:8" ht="15.75" x14ac:dyDescent="0.25">
      <c r="A323" s="235"/>
      <c r="B323" s="235"/>
      <c r="C323" s="235"/>
      <c r="D323" s="146" t="s">
        <v>518</v>
      </c>
      <c r="E323" s="10">
        <f>'Приложение №18 (ПП6)'!K23</f>
        <v>0</v>
      </c>
      <c r="F323" s="281"/>
    </row>
    <row r="324" spans="1:8" ht="15.75" x14ac:dyDescent="0.25">
      <c r="A324" s="235"/>
      <c r="B324" s="235"/>
      <c r="C324" s="235"/>
      <c r="D324" s="146" t="s">
        <v>519</v>
      </c>
      <c r="E324" s="10">
        <f>'Приложение №18 (ПП6)'!L23</f>
        <v>0</v>
      </c>
      <c r="F324" s="281"/>
    </row>
    <row r="325" spans="1:8" ht="15.75" x14ac:dyDescent="0.25">
      <c r="A325" s="235"/>
      <c r="B325" s="235"/>
      <c r="C325" s="235"/>
      <c r="D325" s="146" t="s">
        <v>544</v>
      </c>
      <c r="E325" s="10">
        <f>'Приложение №18 (ПП6)'!M23</f>
        <v>0</v>
      </c>
      <c r="F325" s="281"/>
    </row>
    <row r="326" spans="1:8" ht="15.75" x14ac:dyDescent="0.25">
      <c r="A326" s="235"/>
      <c r="B326" s="235"/>
      <c r="C326" s="235"/>
      <c r="D326" s="146" t="s">
        <v>545</v>
      </c>
      <c r="E326" s="10">
        <f>'Приложение №18 (ПП6)'!N23</f>
        <v>0</v>
      </c>
      <c r="F326" s="281"/>
    </row>
    <row r="327" spans="1:8" ht="27.75" customHeight="1" x14ac:dyDescent="0.25">
      <c r="A327" s="234" t="s">
        <v>542</v>
      </c>
      <c r="B327" s="234"/>
      <c r="C327" s="234"/>
      <c r="D327" s="234"/>
      <c r="E327" s="234"/>
      <c r="F327" s="234"/>
    </row>
    <row r="328" spans="1:8" ht="76.5" customHeight="1" x14ac:dyDescent="0.25">
      <c r="A328" s="161" t="s">
        <v>705</v>
      </c>
      <c r="B328" s="156" t="s">
        <v>590</v>
      </c>
      <c r="C328" s="156" t="s">
        <v>591</v>
      </c>
      <c r="D328" s="316" t="s">
        <v>706</v>
      </c>
      <c r="E328" s="316"/>
      <c r="F328" s="156" t="s">
        <v>593</v>
      </c>
    </row>
    <row r="329" spans="1:8" ht="46.5" customHeight="1" x14ac:dyDescent="0.25">
      <c r="A329" s="148" t="s">
        <v>710</v>
      </c>
      <c r="B329" s="144"/>
      <c r="C329" s="144"/>
      <c r="D329" s="313">
        <f>D330+D341+D352+D363+D374+D387+0.1</f>
        <v>238867.34</v>
      </c>
      <c r="E329" s="313"/>
      <c r="F329" s="54"/>
      <c r="H329" s="48"/>
    </row>
    <row r="330" spans="1:8" ht="15.75" x14ac:dyDescent="0.25">
      <c r="A330" s="235" t="s">
        <v>773</v>
      </c>
      <c r="B330" s="235" t="s">
        <v>511</v>
      </c>
      <c r="C330" s="235" t="s">
        <v>512</v>
      </c>
      <c r="D330" s="314">
        <f>E332+E333+E334+E335+E336+E337+E338+E339+E340</f>
        <v>16313.750000000002</v>
      </c>
      <c r="E330" s="314"/>
      <c r="F330" s="281" t="s">
        <v>513</v>
      </c>
    </row>
    <row r="331" spans="1:8" ht="15.75" x14ac:dyDescent="0.25">
      <c r="A331" s="235"/>
      <c r="B331" s="235"/>
      <c r="C331" s="235"/>
      <c r="D331" s="281" t="s">
        <v>355</v>
      </c>
      <c r="E331" s="281"/>
      <c r="F331" s="281"/>
    </row>
    <row r="332" spans="1:8" ht="15.75" x14ac:dyDescent="0.25">
      <c r="A332" s="235"/>
      <c r="B332" s="235"/>
      <c r="C332" s="235"/>
      <c r="D332" s="146" t="s">
        <v>514</v>
      </c>
      <c r="E332" s="10">
        <v>0</v>
      </c>
      <c r="F332" s="281"/>
    </row>
    <row r="333" spans="1:8" ht="18.95" customHeight="1" x14ac:dyDescent="0.25">
      <c r="A333" s="235"/>
      <c r="B333" s="235"/>
      <c r="C333" s="235"/>
      <c r="D333" s="146" t="s">
        <v>515</v>
      </c>
      <c r="E333" s="10">
        <f>'Приложение №19 (ПП7)'!G14</f>
        <v>900</v>
      </c>
      <c r="F333" s="281"/>
    </row>
    <row r="334" spans="1:8" ht="15.75" x14ac:dyDescent="0.25">
      <c r="A334" s="235"/>
      <c r="B334" s="235"/>
      <c r="C334" s="235"/>
      <c r="D334" s="146" t="s">
        <v>516</v>
      </c>
      <c r="E334" s="10">
        <f>'Приложение №19 (ПП7)'!H14</f>
        <v>359</v>
      </c>
      <c r="F334" s="281"/>
    </row>
    <row r="335" spans="1:8" ht="15.75" x14ac:dyDescent="0.25">
      <c r="A335" s="235"/>
      <c r="B335" s="235"/>
      <c r="C335" s="235"/>
      <c r="D335" s="146" t="s">
        <v>517</v>
      </c>
      <c r="E335" s="10">
        <f>'Приложение №19 (ПП7)'!I14</f>
        <v>2032.8</v>
      </c>
      <c r="F335" s="281"/>
    </row>
    <row r="336" spans="1:8" ht="15.75" x14ac:dyDescent="0.25">
      <c r="A336" s="235"/>
      <c r="B336" s="235"/>
      <c r="C336" s="235"/>
      <c r="D336" s="146" t="s">
        <v>518</v>
      </c>
      <c r="E336" s="10">
        <f>'Приложение №19 (ПП7)'!J14</f>
        <v>5172.6000000000004</v>
      </c>
      <c r="F336" s="281"/>
    </row>
    <row r="337" spans="1:6" ht="15.75" x14ac:dyDescent="0.25">
      <c r="A337" s="235"/>
      <c r="B337" s="235"/>
      <c r="C337" s="235"/>
      <c r="D337" s="146" t="s">
        <v>519</v>
      </c>
      <c r="E337" s="10">
        <f>'Приложение №19 (ПП7)'!K14</f>
        <v>2255.75</v>
      </c>
      <c r="F337" s="281"/>
    </row>
    <row r="338" spans="1:6" ht="15.75" x14ac:dyDescent="0.25">
      <c r="A338" s="235"/>
      <c r="B338" s="235"/>
      <c r="C338" s="235"/>
      <c r="D338" s="146" t="s">
        <v>544</v>
      </c>
      <c r="E338" s="10">
        <f>'Приложение №19 (ПП7)'!L14</f>
        <v>2893.6000000000004</v>
      </c>
      <c r="F338" s="281"/>
    </row>
    <row r="339" spans="1:6" ht="15.75" x14ac:dyDescent="0.25">
      <c r="A339" s="235"/>
      <c r="B339" s="235"/>
      <c r="C339" s="235"/>
      <c r="D339" s="146" t="s">
        <v>545</v>
      </c>
      <c r="E339" s="10">
        <f>'Приложение №19 (ПП7)'!M14</f>
        <v>2700</v>
      </c>
      <c r="F339" s="281"/>
    </row>
    <row r="340" spans="1:6" ht="15.75" x14ac:dyDescent="0.25">
      <c r="A340" s="235"/>
      <c r="B340" s="235"/>
      <c r="C340" s="235"/>
      <c r="D340" s="146" t="s">
        <v>546</v>
      </c>
      <c r="E340" s="10">
        <f>'Приложение №19 (ПП7)'!N14</f>
        <v>0</v>
      </c>
      <c r="F340" s="281"/>
    </row>
    <row r="341" spans="1:6" ht="15" customHeight="1" x14ac:dyDescent="0.25">
      <c r="A341" s="235"/>
      <c r="B341" s="235" t="s">
        <v>529</v>
      </c>
      <c r="C341" s="235" t="s">
        <v>512</v>
      </c>
      <c r="D341" s="314">
        <f>E343+E344+E345+E346+E347+E348+E349+E350+E351</f>
        <v>55608.37</v>
      </c>
      <c r="E341" s="314"/>
      <c r="F341" s="281"/>
    </row>
    <row r="342" spans="1:6" ht="15.75" x14ac:dyDescent="0.25">
      <c r="A342" s="235"/>
      <c r="B342" s="235"/>
      <c r="C342" s="235"/>
      <c r="D342" s="281" t="s">
        <v>355</v>
      </c>
      <c r="E342" s="281"/>
      <c r="F342" s="281"/>
    </row>
    <row r="343" spans="1:6" ht="15.75" x14ac:dyDescent="0.25">
      <c r="A343" s="235"/>
      <c r="B343" s="235"/>
      <c r="C343" s="235"/>
      <c r="D343" s="146" t="s">
        <v>514</v>
      </c>
      <c r="E343" s="10">
        <v>0</v>
      </c>
      <c r="F343" s="281"/>
    </row>
    <row r="344" spans="1:6" ht="15.75" x14ac:dyDescent="0.25">
      <c r="A344" s="235"/>
      <c r="B344" s="235"/>
      <c r="C344" s="235"/>
      <c r="D344" s="146" t="s">
        <v>515</v>
      </c>
      <c r="E344" s="10">
        <f>'Приложение №19 (ПП7)'!G15</f>
        <v>11500</v>
      </c>
      <c r="F344" s="281"/>
    </row>
    <row r="345" spans="1:6" ht="15.75" x14ac:dyDescent="0.25">
      <c r="A345" s="235"/>
      <c r="B345" s="235"/>
      <c r="C345" s="235"/>
      <c r="D345" s="146" t="s">
        <v>516</v>
      </c>
      <c r="E345" s="10">
        <f>'Приложение №19 (ПП7)'!H15</f>
        <v>2651.3</v>
      </c>
      <c r="F345" s="281"/>
    </row>
    <row r="346" spans="1:6" ht="15.75" x14ac:dyDescent="0.25">
      <c r="A346" s="235"/>
      <c r="B346" s="235"/>
      <c r="C346" s="235"/>
      <c r="D346" s="146" t="s">
        <v>517</v>
      </c>
      <c r="E346" s="10">
        <f>'Приложение №19 (ПП7)'!I15</f>
        <v>11568.2</v>
      </c>
      <c r="F346" s="281"/>
    </row>
    <row r="347" spans="1:6" ht="15.75" x14ac:dyDescent="0.25">
      <c r="A347" s="235"/>
      <c r="B347" s="235"/>
      <c r="C347" s="235"/>
      <c r="D347" s="146" t="s">
        <v>518</v>
      </c>
      <c r="E347" s="10">
        <f>'Приложение №19 (ПП7)'!J15</f>
        <v>9306.2999999999993</v>
      </c>
      <c r="F347" s="281"/>
    </row>
    <row r="348" spans="1:6" ht="15.75" x14ac:dyDescent="0.25">
      <c r="A348" s="235"/>
      <c r="B348" s="235"/>
      <c r="C348" s="235"/>
      <c r="D348" s="146" t="s">
        <v>519</v>
      </c>
      <c r="E348" s="10">
        <f>'Приложение №19 (ПП7)'!K15</f>
        <v>20582.57</v>
      </c>
      <c r="F348" s="281"/>
    </row>
    <row r="349" spans="1:6" ht="15.75" x14ac:dyDescent="0.25">
      <c r="A349" s="235"/>
      <c r="B349" s="235"/>
      <c r="C349" s="235"/>
      <c r="D349" s="146" t="s">
        <v>544</v>
      </c>
      <c r="E349" s="10">
        <f>'Приложение №19 (ПП7)'!L15</f>
        <v>0</v>
      </c>
      <c r="F349" s="281"/>
    </row>
    <row r="350" spans="1:6" ht="15.75" x14ac:dyDescent="0.25">
      <c r="A350" s="235"/>
      <c r="B350" s="235"/>
      <c r="C350" s="235"/>
      <c r="D350" s="146" t="s">
        <v>545</v>
      </c>
      <c r="E350" s="10">
        <f>'Приложение №19 (ПП7)'!M15</f>
        <v>0</v>
      </c>
      <c r="F350" s="281"/>
    </row>
    <row r="351" spans="1:6" ht="15.75" x14ac:dyDescent="0.25">
      <c r="A351" s="235"/>
      <c r="B351" s="235"/>
      <c r="C351" s="235"/>
      <c r="D351" s="146" t="s">
        <v>546</v>
      </c>
      <c r="E351" s="10">
        <f>'Приложение №19 (ПП7)'!N15</f>
        <v>0</v>
      </c>
      <c r="F351" s="281"/>
    </row>
    <row r="352" spans="1:6" ht="15.75" x14ac:dyDescent="0.25">
      <c r="A352" s="235"/>
      <c r="B352" s="235" t="s">
        <v>543</v>
      </c>
      <c r="C352" s="235" t="s">
        <v>512</v>
      </c>
      <c r="D352" s="314">
        <f>E354+E355+E356+E357+E358+E359+E360+E361+E362</f>
        <v>26225.919999999998</v>
      </c>
      <c r="E352" s="314"/>
      <c r="F352" s="281"/>
    </row>
    <row r="353" spans="1:6" ht="15.75" x14ac:dyDescent="0.25">
      <c r="A353" s="235"/>
      <c r="B353" s="235"/>
      <c r="C353" s="235"/>
      <c r="D353" s="281" t="s">
        <v>355</v>
      </c>
      <c r="E353" s="281"/>
      <c r="F353" s="281"/>
    </row>
    <row r="354" spans="1:6" ht="15.75" x14ac:dyDescent="0.25">
      <c r="A354" s="235"/>
      <c r="B354" s="235"/>
      <c r="C354" s="235"/>
      <c r="D354" s="146" t="s">
        <v>514</v>
      </c>
      <c r="E354" s="10">
        <v>0</v>
      </c>
      <c r="F354" s="281"/>
    </row>
    <row r="355" spans="1:6" ht="15.75" x14ac:dyDescent="0.25">
      <c r="A355" s="235"/>
      <c r="B355" s="235"/>
      <c r="C355" s="235"/>
      <c r="D355" s="146" t="s">
        <v>515</v>
      </c>
      <c r="E355" s="10">
        <f>'Приложение №19 (ПП7)'!G16</f>
        <v>5166.6000000000004</v>
      </c>
      <c r="F355" s="281"/>
    </row>
    <row r="356" spans="1:6" ht="15.75" x14ac:dyDescent="0.25">
      <c r="A356" s="235"/>
      <c r="B356" s="235"/>
      <c r="C356" s="235"/>
      <c r="D356" s="146" t="s">
        <v>516</v>
      </c>
      <c r="E356" s="10">
        <f>'Приложение №19 (ПП7)'!H16</f>
        <v>805.4</v>
      </c>
      <c r="F356" s="281"/>
    </row>
    <row r="357" spans="1:6" ht="15.75" x14ac:dyDescent="0.25">
      <c r="A357" s="235"/>
      <c r="B357" s="235"/>
      <c r="C357" s="235"/>
      <c r="D357" s="146" t="s">
        <v>517</v>
      </c>
      <c r="E357" s="10">
        <f>'Приложение №19 (ПП7)'!I16</f>
        <v>6284</v>
      </c>
      <c r="F357" s="281"/>
    </row>
    <row r="358" spans="1:6" ht="15.75" x14ac:dyDescent="0.25">
      <c r="A358" s="235"/>
      <c r="B358" s="235"/>
      <c r="C358" s="235"/>
      <c r="D358" s="146" t="s">
        <v>518</v>
      </c>
      <c r="E358" s="10">
        <f>'Приложение №19 (ПП7)'!J16</f>
        <v>4583.7</v>
      </c>
      <c r="F358" s="281"/>
    </row>
    <row r="359" spans="1:6" ht="15.75" x14ac:dyDescent="0.25">
      <c r="A359" s="235"/>
      <c r="B359" s="235"/>
      <c r="C359" s="235"/>
      <c r="D359" s="146" t="s">
        <v>519</v>
      </c>
      <c r="E359" s="10">
        <f>'Приложение №19 (ПП7)'!K16</f>
        <v>9386.2199999999993</v>
      </c>
      <c r="F359" s="281"/>
    </row>
    <row r="360" spans="1:6" ht="16.5" customHeight="1" x14ac:dyDescent="0.25">
      <c r="A360" s="235"/>
      <c r="B360" s="235"/>
      <c r="C360" s="235"/>
      <c r="D360" s="146" t="s">
        <v>544</v>
      </c>
      <c r="E360" s="10">
        <f>'Приложение №19 (ПП7)'!L16</f>
        <v>0</v>
      </c>
      <c r="F360" s="281"/>
    </row>
    <row r="361" spans="1:6" ht="18.95" customHeight="1" x14ac:dyDescent="0.25">
      <c r="A361" s="235"/>
      <c r="B361" s="235"/>
      <c r="C361" s="235"/>
      <c r="D361" s="146" t="s">
        <v>545</v>
      </c>
      <c r="E361" s="10">
        <f>'Приложение №19 (ПП7)'!M16</f>
        <v>0</v>
      </c>
      <c r="F361" s="281"/>
    </row>
    <row r="362" spans="1:6" ht="75.75" customHeight="1" x14ac:dyDescent="0.25">
      <c r="A362" s="235"/>
      <c r="B362" s="235"/>
      <c r="C362" s="235"/>
      <c r="D362" s="146" t="s">
        <v>546</v>
      </c>
      <c r="E362" s="10">
        <f>'Приложение №19 (ПП7)'!N16</f>
        <v>0</v>
      </c>
      <c r="F362" s="281"/>
    </row>
    <row r="363" spans="1:6" ht="70.5" customHeight="1" x14ac:dyDescent="0.25">
      <c r="A363" s="343" t="s">
        <v>775</v>
      </c>
      <c r="B363" s="235" t="s">
        <v>511</v>
      </c>
      <c r="C363" s="235" t="s">
        <v>512</v>
      </c>
      <c r="D363" s="314">
        <f>E365+E366+E367+E368+E369+E370+E371+E372+E373</f>
        <v>9358.7000000000007</v>
      </c>
      <c r="E363" s="314"/>
      <c r="F363" s="281" t="s">
        <v>513</v>
      </c>
    </row>
    <row r="364" spans="1:6" ht="15.95" customHeight="1" x14ac:dyDescent="0.25">
      <c r="A364" s="343"/>
      <c r="B364" s="235"/>
      <c r="C364" s="235"/>
      <c r="D364" s="281" t="s">
        <v>355</v>
      </c>
      <c r="E364" s="281"/>
      <c r="F364" s="281"/>
    </row>
    <row r="365" spans="1:6" ht="19.5" customHeight="1" x14ac:dyDescent="0.25">
      <c r="A365" s="343"/>
      <c r="B365" s="235"/>
      <c r="C365" s="235"/>
      <c r="D365" s="146" t="s">
        <v>514</v>
      </c>
      <c r="E365" s="10">
        <v>0</v>
      </c>
      <c r="F365" s="281"/>
    </row>
    <row r="366" spans="1:6" ht="19.5" customHeight="1" x14ac:dyDescent="0.25">
      <c r="A366" s="343"/>
      <c r="B366" s="235"/>
      <c r="C366" s="235"/>
      <c r="D366" s="146" t="s">
        <v>515</v>
      </c>
      <c r="E366" s="10">
        <f>'Приложение №19 (ПП7)'!G18</f>
        <v>1800</v>
      </c>
      <c r="F366" s="281"/>
    </row>
    <row r="367" spans="1:6" ht="19.5" customHeight="1" x14ac:dyDescent="0.25">
      <c r="A367" s="343"/>
      <c r="B367" s="235"/>
      <c r="C367" s="235"/>
      <c r="D367" s="146" t="s">
        <v>516</v>
      </c>
      <c r="E367" s="10">
        <f>'Приложение №19 (ПП7)'!H18</f>
        <v>2341</v>
      </c>
      <c r="F367" s="281"/>
    </row>
    <row r="368" spans="1:6" ht="19.5" customHeight="1" x14ac:dyDescent="0.25">
      <c r="A368" s="343"/>
      <c r="B368" s="235"/>
      <c r="C368" s="235"/>
      <c r="D368" s="146" t="s">
        <v>517</v>
      </c>
      <c r="E368" s="10">
        <f>'Приложение №19 (ПП7)'!I18</f>
        <v>1652.2</v>
      </c>
      <c r="F368" s="281"/>
    </row>
    <row r="369" spans="1:6" ht="19.5" customHeight="1" x14ac:dyDescent="0.25">
      <c r="A369" s="343"/>
      <c r="B369" s="235"/>
      <c r="C369" s="235"/>
      <c r="D369" s="146" t="s">
        <v>518</v>
      </c>
      <c r="E369" s="10">
        <f>'Приложение №19 (ПП7)'!J18</f>
        <v>1256.9000000000001</v>
      </c>
      <c r="F369" s="281"/>
    </row>
    <row r="370" spans="1:6" ht="19.5" customHeight="1" x14ac:dyDescent="0.25">
      <c r="A370" s="343"/>
      <c r="B370" s="235"/>
      <c r="C370" s="235"/>
      <c r="D370" s="146" t="s">
        <v>534</v>
      </c>
      <c r="E370" s="10">
        <f>'Приложение №19 (ПП7)'!K18</f>
        <v>2308.6</v>
      </c>
      <c r="F370" s="281"/>
    </row>
    <row r="371" spans="1:6" ht="19.5" customHeight="1" x14ac:dyDescent="0.25">
      <c r="A371" s="343"/>
      <c r="B371" s="235"/>
      <c r="C371" s="235"/>
      <c r="D371" s="146" t="s">
        <v>537</v>
      </c>
      <c r="E371" s="10">
        <f>'Приложение №19 (ПП7)'!L18</f>
        <v>0</v>
      </c>
      <c r="F371" s="281"/>
    </row>
    <row r="372" spans="1:6" ht="19.5" customHeight="1" x14ac:dyDescent="0.25">
      <c r="A372" s="343"/>
      <c r="B372" s="235"/>
      <c r="C372" s="235"/>
      <c r="D372" s="146" t="s">
        <v>538</v>
      </c>
      <c r="E372" s="10">
        <f>'Приложение №19 (ПП7)'!M18</f>
        <v>0</v>
      </c>
      <c r="F372" s="281"/>
    </row>
    <row r="373" spans="1:6" ht="20.25" customHeight="1" x14ac:dyDescent="0.25">
      <c r="A373" s="343"/>
      <c r="B373" s="235"/>
      <c r="C373" s="235"/>
      <c r="D373" s="146" t="s">
        <v>539</v>
      </c>
      <c r="E373" s="10">
        <f>'Приложение №19 (ПП7)'!N18</f>
        <v>0</v>
      </c>
      <c r="F373" s="281"/>
    </row>
    <row r="374" spans="1:6" ht="18.600000000000001" customHeight="1" x14ac:dyDescent="0.25">
      <c r="A374" s="342" t="s">
        <v>772</v>
      </c>
      <c r="B374" s="235" t="s">
        <v>529</v>
      </c>
      <c r="C374" s="235" t="s">
        <v>512</v>
      </c>
      <c r="D374" s="314">
        <f>E378+E379+E380+E381+E382+E383+E384+E385+E386</f>
        <v>105866.5</v>
      </c>
      <c r="E374" s="314"/>
      <c r="F374" s="281"/>
    </row>
    <row r="375" spans="1:6" ht="12" customHeight="1" x14ac:dyDescent="0.25">
      <c r="A375" s="342"/>
      <c r="B375" s="235"/>
      <c r="C375" s="235"/>
      <c r="D375" s="314"/>
      <c r="E375" s="314"/>
      <c r="F375" s="281"/>
    </row>
    <row r="376" spans="1:6" ht="4.5" customHeight="1" x14ac:dyDescent="0.25">
      <c r="A376" s="342"/>
      <c r="B376" s="235"/>
      <c r="C376" s="235"/>
      <c r="D376" s="314"/>
      <c r="E376" s="314"/>
      <c r="F376" s="281"/>
    </row>
    <row r="377" spans="1:6" ht="15" customHeight="1" x14ac:dyDescent="0.25">
      <c r="A377" s="342"/>
      <c r="B377" s="235"/>
      <c r="C377" s="235"/>
      <c r="D377" s="281" t="s">
        <v>355</v>
      </c>
      <c r="E377" s="281"/>
      <c r="F377" s="281"/>
    </row>
    <row r="378" spans="1:6" ht="20.100000000000001" customHeight="1" x14ac:dyDescent="0.25">
      <c r="A378" s="342"/>
      <c r="B378" s="235"/>
      <c r="C378" s="235"/>
      <c r="D378" s="146" t="s">
        <v>514</v>
      </c>
      <c r="E378" s="10">
        <v>0</v>
      </c>
      <c r="F378" s="281"/>
    </row>
    <row r="379" spans="1:6" ht="20.100000000000001" customHeight="1" x14ac:dyDescent="0.25">
      <c r="A379" s="342"/>
      <c r="B379" s="235"/>
      <c r="C379" s="235"/>
      <c r="D379" s="146" t="s">
        <v>515</v>
      </c>
      <c r="E379" s="10">
        <f>'Приложение №19 (ПП7)'!G19</f>
        <v>23000</v>
      </c>
      <c r="F379" s="281"/>
    </row>
    <row r="380" spans="1:6" ht="20.100000000000001" customHeight="1" x14ac:dyDescent="0.25">
      <c r="A380" s="342"/>
      <c r="B380" s="235"/>
      <c r="C380" s="235"/>
      <c r="D380" s="146" t="s">
        <v>516</v>
      </c>
      <c r="E380" s="10">
        <f>'Приложение №19 (ПП7)'!H19</f>
        <v>17290.7</v>
      </c>
      <c r="F380" s="281"/>
    </row>
    <row r="381" spans="1:6" ht="20.100000000000001" customHeight="1" x14ac:dyDescent="0.25">
      <c r="A381" s="342"/>
      <c r="B381" s="235"/>
      <c r="C381" s="235"/>
      <c r="D381" s="146" t="s">
        <v>517</v>
      </c>
      <c r="E381" s="10">
        <f>'Приложение №19 (ПП7)'!I19</f>
        <v>18239.8</v>
      </c>
      <c r="F381" s="281"/>
    </row>
    <row r="382" spans="1:6" ht="20.100000000000001" customHeight="1" x14ac:dyDescent="0.25">
      <c r="A382" s="342"/>
      <c r="B382" s="235"/>
      <c r="C382" s="235"/>
      <c r="D382" s="146" t="s">
        <v>518</v>
      </c>
      <c r="E382" s="10">
        <f>'Приложение №19 (ПП7)'!J19</f>
        <v>16686</v>
      </c>
      <c r="F382" s="281"/>
    </row>
    <row r="383" spans="1:6" ht="20.100000000000001" customHeight="1" x14ac:dyDescent="0.25">
      <c r="A383" s="342"/>
      <c r="B383" s="235"/>
      <c r="C383" s="235"/>
      <c r="D383" s="146" t="s">
        <v>534</v>
      </c>
      <c r="E383" s="10">
        <f>'Приложение №19 (ПП7)'!K19</f>
        <v>30650</v>
      </c>
      <c r="F383" s="281"/>
    </row>
    <row r="384" spans="1:6" ht="20.100000000000001" customHeight="1" x14ac:dyDescent="0.25">
      <c r="A384" s="342"/>
      <c r="B384" s="235"/>
      <c r="C384" s="235"/>
      <c r="D384" s="146" t="s">
        <v>537</v>
      </c>
      <c r="E384" s="10">
        <f>'Приложение №19 (ПП7)'!L19</f>
        <v>0</v>
      </c>
      <c r="F384" s="281"/>
    </row>
    <row r="385" spans="1:7" ht="19.5" customHeight="1" x14ac:dyDescent="0.25">
      <c r="A385" s="342"/>
      <c r="B385" s="235"/>
      <c r="C385" s="235"/>
      <c r="D385" s="146" t="s">
        <v>538</v>
      </c>
      <c r="E385" s="10">
        <f>'Приложение №19 (ПП7)'!M19</f>
        <v>0</v>
      </c>
      <c r="F385" s="281"/>
    </row>
    <row r="386" spans="1:7" ht="65.25" customHeight="1" x14ac:dyDescent="0.25">
      <c r="A386" s="342"/>
      <c r="B386" s="235"/>
      <c r="C386" s="235"/>
      <c r="D386" s="146" t="s">
        <v>539</v>
      </c>
      <c r="E386" s="10">
        <f>'Приложение №19 (ПП7)'!N19</f>
        <v>0</v>
      </c>
      <c r="F386" s="281"/>
    </row>
    <row r="387" spans="1:7" ht="20.45" customHeight="1" x14ac:dyDescent="0.25">
      <c r="A387" s="342" t="s">
        <v>774</v>
      </c>
      <c r="B387" s="235" t="s">
        <v>543</v>
      </c>
      <c r="C387" s="235" t="s">
        <v>512</v>
      </c>
      <c r="D387" s="314">
        <f>E389+E390+E391+E392+E393+E397+E394+E395+E396</f>
        <v>25494</v>
      </c>
      <c r="E387" s="314"/>
      <c r="F387" s="281"/>
    </row>
    <row r="388" spans="1:7" ht="14.1" customHeight="1" x14ac:dyDescent="0.25">
      <c r="A388" s="342"/>
      <c r="B388" s="235"/>
      <c r="C388" s="235"/>
      <c r="D388" s="281" t="s">
        <v>355</v>
      </c>
      <c r="E388" s="281"/>
      <c r="F388" s="281"/>
    </row>
    <row r="389" spans="1:7" ht="18.600000000000001" customHeight="1" x14ac:dyDescent="0.25">
      <c r="A389" s="342"/>
      <c r="B389" s="235"/>
      <c r="C389" s="235"/>
      <c r="D389" s="146" t="s">
        <v>514</v>
      </c>
      <c r="E389" s="10">
        <v>0</v>
      </c>
      <c r="F389" s="281"/>
    </row>
    <row r="390" spans="1:7" ht="88.5" customHeight="1" x14ac:dyDescent="0.25">
      <c r="A390" s="342"/>
      <c r="B390" s="235"/>
      <c r="C390" s="235"/>
      <c r="D390" s="146" t="s">
        <v>515</v>
      </c>
      <c r="E390" s="10">
        <f>'Приложение №19 (ПП7)'!G20</f>
        <v>10333.4</v>
      </c>
      <c r="F390" s="281"/>
    </row>
    <row r="391" spans="1:7" ht="88.5" customHeight="1" x14ac:dyDescent="0.25">
      <c r="A391" s="342"/>
      <c r="B391" s="235"/>
      <c r="C391" s="235"/>
      <c r="D391" s="146" t="s">
        <v>516</v>
      </c>
      <c r="E391" s="10">
        <f>'Приложение №19 (ПП7)'!H20</f>
        <v>5252.6</v>
      </c>
      <c r="F391" s="281"/>
    </row>
    <row r="392" spans="1:7" ht="88.5" customHeight="1" x14ac:dyDescent="0.25">
      <c r="A392" s="342"/>
      <c r="B392" s="235"/>
      <c r="C392" s="235"/>
      <c r="D392" s="146" t="s">
        <v>517</v>
      </c>
      <c r="E392" s="10">
        <f>'Приложение №19 (ПП7)'!I20</f>
        <v>9908</v>
      </c>
      <c r="F392" s="281"/>
    </row>
    <row r="393" spans="1:7" ht="88.5" customHeight="1" x14ac:dyDescent="0.25">
      <c r="A393" s="342"/>
      <c r="B393" s="235"/>
      <c r="C393" s="235"/>
      <c r="D393" s="146" t="s">
        <v>518</v>
      </c>
      <c r="E393" s="10">
        <f>'Приложение №19 (ПП7)'!J20</f>
        <v>0</v>
      </c>
      <c r="F393" s="281"/>
    </row>
    <row r="394" spans="1:7" ht="88.5" customHeight="1" x14ac:dyDescent="0.25">
      <c r="A394" s="342"/>
      <c r="B394" s="235"/>
      <c r="C394" s="235"/>
      <c r="D394" s="146" t="s">
        <v>534</v>
      </c>
      <c r="E394" s="10">
        <f>'Приложение №19 (ПП7)'!K20</f>
        <v>0</v>
      </c>
      <c r="F394" s="281"/>
    </row>
    <row r="395" spans="1:7" ht="88.5" customHeight="1" x14ac:dyDescent="0.25">
      <c r="A395" s="342"/>
      <c r="B395" s="235"/>
      <c r="C395" s="235"/>
      <c r="D395" s="146" t="s">
        <v>537</v>
      </c>
      <c r="E395" s="10">
        <f>'Приложение №19 (ПП7)'!L20</f>
        <v>0</v>
      </c>
      <c r="F395" s="281"/>
    </row>
    <row r="396" spans="1:7" ht="88.5" customHeight="1" x14ac:dyDescent="0.25">
      <c r="A396" s="342"/>
      <c r="B396" s="235"/>
      <c r="C396" s="235"/>
      <c r="D396" s="146" t="s">
        <v>538</v>
      </c>
      <c r="E396" s="10">
        <f>'Приложение №19 (ПП7)'!M20</f>
        <v>0</v>
      </c>
      <c r="F396" s="281"/>
    </row>
    <row r="397" spans="1:7" ht="44.25" customHeight="1" x14ac:dyDescent="0.25">
      <c r="A397" s="342"/>
      <c r="B397" s="235"/>
      <c r="C397" s="235"/>
      <c r="D397" s="146" t="s">
        <v>539</v>
      </c>
      <c r="E397" s="10">
        <f>'Приложение №19 (ПП7)'!N20</f>
        <v>0</v>
      </c>
      <c r="F397" s="281"/>
      <c r="G397" s="48">
        <f>E394+E383+E370+E359+E348+E337</f>
        <v>65183.14</v>
      </c>
    </row>
    <row r="398" spans="1:7" ht="37.5" customHeight="1" x14ac:dyDescent="0.25">
      <c r="A398" s="234" t="s">
        <v>561</v>
      </c>
      <c r="B398" s="234"/>
      <c r="C398" s="234"/>
      <c r="D398" s="234"/>
      <c r="E398" s="234"/>
      <c r="F398" s="234"/>
    </row>
    <row r="399" spans="1:7" ht="96.6" customHeight="1" x14ac:dyDescent="0.25">
      <c r="A399" s="166" t="s">
        <v>705</v>
      </c>
      <c r="B399" s="138" t="s">
        <v>590</v>
      </c>
      <c r="C399" s="138" t="s">
        <v>591</v>
      </c>
      <c r="D399" s="309" t="s">
        <v>706</v>
      </c>
      <c r="E399" s="309"/>
      <c r="F399" s="138" t="s">
        <v>593</v>
      </c>
    </row>
    <row r="400" spans="1:7" ht="93.6" customHeight="1" x14ac:dyDescent="0.25">
      <c r="A400" s="145" t="s">
        <v>711</v>
      </c>
      <c r="B400" s="144"/>
      <c r="C400" s="144"/>
      <c r="D400" s="313">
        <f>D402+D410+D419+D427+D435+D444+D452+D460+D467+D474+D481+D488+D493+D498+D505+D506+D512+D513</f>
        <v>95440.07</v>
      </c>
      <c r="E400" s="313"/>
      <c r="F400" s="54"/>
    </row>
    <row r="401" spans="1:6" ht="139.5" customHeight="1" x14ac:dyDescent="0.25">
      <c r="A401" s="235" t="s">
        <v>562</v>
      </c>
      <c r="B401" s="344" t="s">
        <v>569</v>
      </c>
      <c r="C401" s="344"/>
      <c r="D401" s="344"/>
      <c r="E401" s="344"/>
      <c r="F401" s="144"/>
    </row>
    <row r="402" spans="1:6" ht="24.75" customHeight="1" x14ac:dyDescent="0.25">
      <c r="A402" s="235"/>
      <c r="B402" s="235" t="s">
        <v>511</v>
      </c>
      <c r="C402" s="342" t="s">
        <v>565</v>
      </c>
      <c r="D402" s="314">
        <f>E404+E405+E406+E407+E408+E409</f>
        <v>252.2</v>
      </c>
      <c r="E402" s="314"/>
      <c r="F402" s="281" t="s">
        <v>513</v>
      </c>
    </row>
    <row r="403" spans="1:6" ht="12.95" customHeight="1" x14ac:dyDescent="0.25">
      <c r="A403" s="235"/>
      <c r="B403" s="235"/>
      <c r="C403" s="342"/>
      <c r="D403" s="281" t="s">
        <v>355</v>
      </c>
      <c r="E403" s="281"/>
      <c r="F403" s="281"/>
    </row>
    <row r="404" spans="1:6" ht="29.25" customHeight="1" x14ac:dyDescent="0.25">
      <c r="A404" s="235"/>
      <c r="B404" s="235"/>
      <c r="C404" s="342"/>
      <c r="D404" s="146" t="s">
        <v>516</v>
      </c>
      <c r="E404" s="10">
        <f>'Приложение №20 (ПП8)'!G10</f>
        <v>252.2</v>
      </c>
      <c r="F404" s="281"/>
    </row>
    <row r="405" spans="1:6" ht="29.25" customHeight="1" x14ac:dyDescent="0.25">
      <c r="A405" s="235"/>
      <c r="B405" s="235"/>
      <c r="C405" s="342"/>
      <c r="D405" s="146" t="s">
        <v>517</v>
      </c>
      <c r="E405" s="10">
        <f>'Приложение №20 (ПП8)'!H10</f>
        <v>0</v>
      </c>
      <c r="F405" s="281"/>
    </row>
    <row r="406" spans="1:6" ht="29.25" customHeight="1" x14ac:dyDescent="0.25">
      <c r="A406" s="235"/>
      <c r="B406" s="235"/>
      <c r="C406" s="342"/>
      <c r="D406" s="146" t="s">
        <v>518</v>
      </c>
      <c r="E406" s="10">
        <f>'Приложение №20 (ПП8)'!I10</f>
        <v>0</v>
      </c>
      <c r="F406" s="281"/>
    </row>
    <row r="407" spans="1:6" ht="29.25" customHeight="1" x14ac:dyDescent="0.25">
      <c r="A407" s="235"/>
      <c r="B407" s="235"/>
      <c r="C407" s="342"/>
      <c r="D407" s="146" t="s">
        <v>519</v>
      </c>
      <c r="E407" s="10">
        <f>'Приложение №20 (ПП8)'!J10</f>
        <v>0</v>
      </c>
      <c r="F407" s="281"/>
    </row>
    <row r="408" spans="1:6" ht="29.25" customHeight="1" x14ac:dyDescent="0.25">
      <c r="A408" s="235"/>
      <c r="B408" s="235"/>
      <c r="C408" s="342"/>
      <c r="D408" s="146" t="s">
        <v>544</v>
      </c>
      <c r="E408" s="10">
        <f>'Приложение №20 (ПП8)'!K10</f>
        <v>0</v>
      </c>
      <c r="F408" s="281"/>
    </row>
    <row r="409" spans="1:6" ht="25.5" customHeight="1" x14ac:dyDescent="0.25">
      <c r="A409" s="235"/>
      <c r="B409" s="235"/>
      <c r="C409" s="342"/>
      <c r="D409" s="146" t="s">
        <v>545</v>
      </c>
      <c r="E409" s="10">
        <f>'Приложение №20 (ПП8)'!L10</f>
        <v>0</v>
      </c>
      <c r="F409" s="281"/>
    </row>
    <row r="410" spans="1:6" ht="21.6" customHeight="1" x14ac:dyDescent="0.25">
      <c r="A410" s="235"/>
      <c r="B410" s="235" t="s">
        <v>529</v>
      </c>
      <c r="C410" s="345" t="s">
        <v>563</v>
      </c>
      <c r="D410" s="314">
        <f>E412+E413+E414+E415+E416+E417</f>
        <v>4790.3999999999996</v>
      </c>
      <c r="E410" s="314"/>
      <c r="F410" s="281"/>
    </row>
    <row r="411" spans="1:6" ht="18.95" customHeight="1" x14ac:dyDescent="0.25">
      <c r="A411" s="235"/>
      <c r="B411" s="235"/>
      <c r="C411" s="345"/>
      <c r="D411" s="281" t="s">
        <v>355</v>
      </c>
      <c r="E411" s="281"/>
      <c r="F411" s="281"/>
    </row>
    <row r="412" spans="1:6" ht="15.75" x14ac:dyDescent="0.25">
      <c r="A412" s="235"/>
      <c r="B412" s="235"/>
      <c r="C412" s="345"/>
      <c r="D412" s="146" t="s">
        <v>516</v>
      </c>
      <c r="E412" s="10">
        <f>'Приложение №20 (ПП8)'!G11</f>
        <v>4790.3999999999996</v>
      </c>
      <c r="F412" s="281"/>
    </row>
    <row r="413" spans="1:6" ht="15" customHeight="1" x14ac:dyDescent="0.25">
      <c r="A413" s="235"/>
      <c r="B413" s="235"/>
      <c r="C413" s="345"/>
      <c r="D413" s="146" t="s">
        <v>517</v>
      </c>
      <c r="E413" s="10">
        <f>'Приложение №20 (ПП8)'!H11</f>
        <v>0</v>
      </c>
      <c r="F413" s="281"/>
    </row>
    <row r="414" spans="1:6" ht="15" customHeight="1" x14ac:dyDescent="0.25">
      <c r="A414" s="235"/>
      <c r="B414" s="235"/>
      <c r="C414" s="345"/>
      <c r="D414" s="146" t="s">
        <v>518</v>
      </c>
      <c r="E414" s="10">
        <f>'Приложение №20 (ПП8)'!I11</f>
        <v>0</v>
      </c>
      <c r="F414" s="281"/>
    </row>
    <row r="415" spans="1:6" ht="15" customHeight="1" x14ac:dyDescent="0.25">
      <c r="A415" s="235"/>
      <c r="B415" s="235"/>
      <c r="C415" s="345"/>
      <c r="D415" s="146" t="s">
        <v>534</v>
      </c>
      <c r="E415" s="10">
        <f>'Приложение №20 (ПП8)'!J11</f>
        <v>0</v>
      </c>
      <c r="F415" s="281"/>
    </row>
    <row r="416" spans="1:6" ht="15" customHeight="1" x14ac:dyDescent="0.25">
      <c r="A416" s="235"/>
      <c r="B416" s="235"/>
      <c r="C416" s="345"/>
      <c r="D416" s="146" t="s">
        <v>537</v>
      </c>
      <c r="E416" s="10">
        <f>'Приложение №20 (ПП8)'!K11</f>
        <v>0</v>
      </c>
      <c r="F416" s="281"/>
    </row>
    <row r="417" spans="1:6" ht="15" customHeight="1" x14ac:dyDescent="0.25">
      <c r="A417" s="235"/>
      <c r="B417" s="235"/>
      <c r="C417" s="345"/>
      <c r="D417" s="146" t="s">
        <v>538</v>
      </c>
      <c r="E417" s="10">
        <f>'Приложение №20 (ПП8)'!L11</f>
        <v>0</v>
      </c>
      <c r="F417" s="281"/>
    </row>
    <row r="418" spans="1:6" ht="117.95" customHeight="1" x14ac:dyDescent="0.25">
      <c r="A418" s="235" t="s">
        <v>564</v>
      </c>
      <c r="B418" s="344" t="s">
        <v>568</v>
      </c>
      <c r="C418" s="344"/>
      <c r="D418" s="344"/>
      <c r="E418" s="344"/>
      <c r="F418" s="281" t="s">
        <v>513</v>
      </c>
    </row>
    <row r="419" spans="1:6" ht="21.95" customHeight="1" x14ac:dyDescent="0.25">
      <c r="A419" s="235"/>
      <c r="B419" s="235" t="s">
        <v>511</v>
      </c>
      <c r="C419" s="342" t="s">
        <v>712</v>
      </c>
      <c r="D419" s="314">
        <f>E421+E422+E423+E424+E425+E426</f>
        <v>1503.5</v>
      </c>
      <c r="E419" s="314"/>
      <c r="F419" s="281"/>
    </row>
    <row r="420" spans="1:6" ht="23.25" customHeight="1" x14ac:dyDescent="0.25">
      <c r="A420" s="235"/>
      <c r="B420" s="235"/>
      <c r="C420" s="342"/>
      <c r="D420" s="281" t="s">
        <v>355</v>
      </c>
      <c r="E420" s="281"/>
      <c r="F420" s="281"/>
    </row>
    <row r="421" spans="1:6" ht="24.75" customHeight="1" x14ac:dyDescent="0.25">
      <c r="A421" s="235"/>
      <c r="B421" s="235"/>
      <c r="C421" s="342"/>
      <c r="D421" s="146" t="s">
        <v>516</v>
      </c>
      <c r="E421" s="10">
        <f>'Приложение №20 (ПП8)'!G18</f>
        <v>252.8</v>
      </c>
      <c r="F421" s="281"/>
    </row>
    <row r="422" spans="1:6" ht="23.25" customHeight="1" x14ac:dyDescent="0.25">
      <c r="A422" s="235"/>
      <c r="B422" s="235"/>
      <c r="C422" s="342"/>
      <c r="D422" s="146" t="s">
        <v>517</v>
      </c>
      <c r="E422" s="10">
        <f>'Приложение №20 (ПП8)'!H18</f>
        <v>308.39999999999998</v>
      </c>
      <c r="F422" s="281"/>
    </row>
    <row r="423" spans="1:6" ht="24.75" customHeight="1" x14ac:dyDescent="0.25">
      <c r="A423" s="235"/>
      <c r="B423" s="235"/>
      <c r="C423" s="342"/>
      <c r="D423" s="146" t="s">
        <v>518</v>
      </c>
      <c r="E423" s="10">
        <f>'Приложение №20 (ПП8)'!I18</f>
        <v>412.1</v>
      </c>
      <c r="F423" s="281"/>
    </row>
    <row r="424" spans="1:6" ht="24" customHeight="1" x14ac:dyDescent="0.25">
      <c r="A424" s="235"/>
      <c r="B424" s="235"/>
      <c r="C424" s="342"/>
      <c r="D424" s="146" t="s">
        <v>534</v>
      </c>
      <c r="E424" s="10">
        <f>'Приложение №20 (ПП8)'!J18</f>
        <v>247</v>
      </c>
      <c r="F424" s="281"/>
    </row>
    <row r="425" spans="1:6" ht="20.45" customHeight="1" x14ac:dyDescent="0.25">
      <c r="A425" s="235"/>
      <c r="B425" s="235"/>
      <c r="C425" s="342"/>
      <c r="D425" s="146" t="s">
        <v>537</v>
      </c>
      <c r="E425" s="10">
        <f>'Приложение №20 (ПП8)'!K18</f>
        <v>141.6</v>
      </c>
      <c r="F425" s="281"/>
    </row>
    <row r="426" spans="1:6" ht="21.75" customHeight="1" x14ac:dyDescent="0.25">
      <c r="A426" s="235"/>
      <c r="B426" s="235"/>
      <c r="C426" s="342"/>
      <c r="D426" s="146" t="s">
        <v>538</v>
      </c>
      <c r="E426" s="10">
        <f>'Приложение №20 (ПП8)'!L18</f>
        <v>141.6</v>
      </c>
      <c r="F426" s="281"/>
    </row>
    <row r="427" spans="1:6" ht="21" customHeight="1" x14ac:dyDescent="0.25">
      <c r="A427" s="235"/>
      <c r="B427" s="235" t="s">
        <v>529</v>
      </c>
      <c r="C427" s="342" t="s">
        <v>713</v>
      </c>
      <c r="D427" s="314">
        <f>E429+E430+E431+E432+E433+E434</f>
        <v>18943.699999999997</v>
      </c>
      <c r="E427" s="314">
        <v>1791.56019417476</v>
      </c>
      <c r="F427" s="281"/>
    </row>
    <row r="428" spans="1:6" ht="15" customHeight="1" x14ac:dyDescent="0.25">
      <c r="A428" s="235"/>
      <c r="B428" s="235"/>
      <c r="C428" s="342"/>
      <c r="D428" s="281" t="s">
        <v>355</v>
      </c>
      <c r="E428" s="281">
        <v>1867.6199029126201</v>
      </c>
      <c r="F428" s="281"/>
    </row>
    <row r="429" spans="1:6" ht="17.25" customHeight="1" x14ac:dyDescent="0.25">
      <c r="A429" s="235"/>
      <c r="B429" s="235"/>
      <c r="C429" s="342"/>
      <c r="D429" s="146" t="s">
        <v>516</v>
      </c>
      <c r="E429" s="10">
        <f>'Приложение №20 (ПП8)'!G19</f>
        <v>3956</v>
      </c>
      <c r="F429" s="281"/>
    </row>
    <row r="430" spans="1:6" ht="17.25" customHeight="1" x14ac:dyDescent="0.25">
      <c r="A430" s="235"/>
      <c r="B430" s="235"/>
      <c r="C430" s="342"/>
      <c r="D430" s="146" t="s">
        <v>517</v>
      </c>
      <c r="E430" s="10">
        <f>'Приложение №20 (ПП8)'!H19</f>
        <v>3793.9</v>
      </c>
      <c r="F430" s="281"/>
    </row>
    <row r="431" spans="1:6" ht="17.25" customHeight="1" x14ac:dyDescent="0.25">
      <c r="A431" s="235"/>
      <c r="B431" s="235"/>
      <c r="C431" s="342"/>
      <c r="D431" s="146" t="s">
        <v>518</v>
      </c>
      <c r="E431" s="10">
        <f>'Приложение №20 (ПП8)'!I19</f>
        <v>4982</v>
      </c>
      <c r="F431" s="281"/>
    </row>
    <row r="432" spans="1:6" ht="17.25" customHeight="1" x14ac:dyDescent="0.25">
      <c r="A432" s="235"/>
      <c r="B432" s="235"/>
      <c r="C432" s="342"/>
      <c r="D432" s="146" t="s">
        <v>534</v>
      </c>
      <c r="E432" s="10">
        <f>'Приложение №20 (ПП8)'!J19</f>
        <v>2908.2</v>
      </c>
      <c r="F432" s="281"/>
    </row>
    <row r="433" spans="1:6" ht="17.25" customHeight="1" x14ac:dyDescent="0.25">
      <c r="A433" s="235"/>
      <c r="B433" s="235"/>
      <c r="C433" s="342"/>
      <c r="D433" s="146" t="s">
        <v>537</v>
      </c>
      <c r="E433" s="10">
        <f>'Приложение №20 (ПП8)'!K19</f>
        <v>1650.3</v>
      </c>
      <c r="F433" s="281"/>
    </row>
    <row r="434" spans="1:6" ht="17.25" customHeight="1" x14ac:dyDescent="0.25">
      <c r="A434" s="235"/>
      <c r="B434" s="235"/>
      <c r="C434" s="342"/>
      <c r="D434" s="146" t="s">
        <v>538</v>
      </c>
      <c r="E434" s="10">
        <f>'Приложение №20 (ПП8)'!L19</f>
        <v>1653.3</v>
      </c>
      <c r="F434" s="281"/>
    </row>
    <row r="435" spans="1:6" ht="15.75" customHeight="1" x14ac:dyDescent="0.25">
      <c r="A435" s="235"/>
      <c r="B435" s="235" t="s">
        <v>543</v>
      </c>
      <c r="C435" s="342"/>
      <c r="D435" s="314">
        <f>E437+E438+E439+E440+E441+E442</f>
        <v>2579.6</v>
      </c>
      <c r="E435" s="314">
        <v>2171.85873786406</v>
      </c>
      <c r="F435" s="281"/>
    </row>
    <row r="436" spans="1:6" x14ac:dyDescent="0.25">
      <c r="A436" s="235"/>
      <c r="B436" s="235"/>
      <c r="C436" s="342"/>
      <c r="D436" s="281" t="s">
        <v>355</v>
      </c>
      <c r="E436" s="281">
        <v>2247.9184466019201</v>
      </c>
      <c r="F436" s="281"/>
    </row>
    <row r="437" spans="1:6" ht="18.75" customHeight="1" x14ac:dyDescent="0.25">
      <c r="A437" s="235"/>
      <c r="B437" s="235"/>
      <c r="C437" s="342"/>
      <c r="D437" s="146" t="s">
        <v>516</v>
      </c>
      <c r="E437" s="146">
        <f>'Приложение №20 (ПП8)'!G20</f>
        <v>833.8</v>
      </c>
      <c r="F437" s="281"/>
    </row>
    <row r="438" spans="1:6" ht="18.75" customHeight="1" x14ac:dyDescent="0.25">
      <c r="A438" s="235"/>
      <c r="B438" s="235"/>
      <c r="C438" s="342"/>
      <c r="D438" s="146" t="s">
        <v>517</v>
      </c>
      <c r="E438" s="146">
        <f>'Приложение №20 (ПП8)'!H20</f>
        <v>420.4</v>
      </c>
      <c r="F438" s="281"/>
    </row>
    <row r="439" spans="1:6" ht="18.75" customHeight="1" x14ac:dyDescent="0.25">
      <c r="A439" s="235"/>
      <c r="B439" s="235"/>
      <c r="C439" s="342"/>
      <c r="D439" s="146" t="s">
        <v>518</v>
      </c>
      <c r="E439" s="146">
        <f>'Приложение №20 (ПП8)'!I20</f>
        <v>492.8</v>
      </c>
      <c r="F439" s="281"/>
    </row>
    <row r="440" spans="1:6" ht="18.75" customHeight="1" x14ac:dyDescent="0.25">
      <c r="A440" s="235"/>
      <c r="B440" s="235"/>
      <c r="C440" s="342"/>
      <c r="D440" s="146" t="s">
        <v>534</v>
      </c>
      <c r="E440" s="146">
        <f>'Приложение №20 (ПП8)'!J20</f>
        <v>373.5</v>
      </c>
      <c r="F440" s="281"/>
    </row>
    <row r="441" spans="1:6" ht="18.75" customHeight="1" x14ac:dyDescent="0.25">
      <c r="A441" s="235"/>
      <c r="B441" s="235"/>
      <c r="C441" s="342"/>
      <c r="D441" s="146" t="s">
        <v>537</v>
      </c>
      <c r="E441" s="151">
        <f>'Приложение №20 (ПП8)'!K20</f>
        <v>231.1</v>
      </c>
      <c r="F441" s="281"/>
    </row>
    <row r="442" spans="1:6" ht="18.75" customHeight="1" x14ac:dyDescent="0.25">
      <c r="A442" s="235"/>
      <c r="B442" s="235"/>
      <c r="C442" s="342"/>
      <c r="D442" s="146" t="s">
        <v>538</v>
      </c>
      <c r="E442" s="151">
        <f>'Приложение №20 (ПП8)'!L20</f>
        <v>228</v>
      </c>
      <c r="F442" s="281"/>
    </row>
    <row r="443" spans="1:6" ht="159.75" customHeight="1" x14ac:dyDescent="0.25">
      <c r="A443" s="235" t="s">
        <v>566</v>
      </c>
      <c r="B443" s="344" t="s">
        <v>567</v>
      </c>
      <c r="C443" s="344"/>
      <c r="D443" s="344"/>
      <c r="E443" s="344"/>
      <c r="F443" s="281" t="s">
        <v>513</v>
      </c>
    </row>
    <row r="444" spans="1:6" ht="29.25" customHeight="1" x14ac:dyDescent="0.25">
      <c r="A444" s="235"/>
      <c r="B444" s="235" t="s">
        <v>511</v>
      </c>
      <c r="C444" s="342" t="s">
        <v>565</v>
      </c>
      <c r="D444" s="314">
        <f>E446+E447+E448+E449+E450+E451</f>
        <v>499.5</v>
      </c>
      <c r="E444" s="314"/>
      <c r="F444" s="281"/>
    </row>
    <row r="445" spans="1:6" ht="15.6" customHeight="1" x14ac:dyDescent="0.25">
      <c r="A445" s="235"/>
      <c r="B445" s="235"/>
      <c r="C445" s="342"/>
      <c r="D445" s="281" t="s">
        <v>355</v>
      </c>
      <c r="E445" s="281"/>
      <c r="F445" s="281"/>
    </row>
    <row r="446" spans="1:6" ht="19.5" customHeight="1" x14ac:dyDescent="0.25">
      <c r="A446" s="235"/>
      <c r="B446" s="235"/>
      <c r="C446" s="342"/>
      <c r="D446" s="146" t="s">
        <v>516</v>
      </c>
      <c r="E446" s="10">
        <f>'Приложение №20 (ПП8)'!G28</f>
        <v>499.5</v>
      </c>
      <c r="F446" s="281"/>
    </row>
    <row r="447" spans="1:6" ht="19.5" customHeight="1" x14ac:dyDescent="0.25">
      <c r="A447" s="235"/>
      <c r="B447" s="235"/>
      <c r="C447" s="342"/>
      <c r="D447" s="146" t="s">
        <v>517</v>
      </c>
      <c r="E447" s="10">
        <f>'Приложение №20 (ПП8)'!H28</f>
        <v>0</v>
      </c>
      <c r="F447" s="281"/>
    </row>
    <row r="448" spans="1:6" ht="19.5" customHeight="1" x14ac:dyDescent="0.25">
      <c r="A448" s="235"/>
      <c r="B448" s="235"/>
      <c r="C448" s="342"/>
      <c r="D448" s="146" t="s">
        <v>518</v>
      </c>
      <c r="E448" s="10">
        <f>'Приложение №20 (ПП8)'!I28</f>
        <v>0</v>
      </c>
      <c r="F448" s="281"/>
    </row>
    <row r="449" spans="1:6" ht="19.5" customHeight="1" x14ac:dyDescent="0.25">
      <c r="A449" s="235"/>
      <c r="B449" s="235"/>
      <c r="C449" s="342"/>
      <c r="D449" s="146" t="s">
        <v>534</v>
      </c>
      <c r="E449" s="10">
        <f>'Приложение №20 (ПП8)'!J28</f>
        <v>0</v>
      </c>
      <c r="F449" s="281"/>
    </row>
    <row r="450" spans="1:6" ht="19.5" customHeight="1" x14ac:dyDescent="0.25">
      <c r="A450" s="235"/>
      <c r="B450" s="235"/>
      <c r="C450" s="342"/>
      <c r="D450" s="146" t="s">
        <v>537</v>
      </c>
      <c r="E450" s="10">
        <f>'Приложение №20 (ПП8)'!K28</f>
        <v>0</v>
      </c>
      <c r="F450" s="281"/>
    </row>
    <row r="451" spans="1:6" ht="19.5" customHeight="1" x14ac:dyDescent="0.25">
      <c r="A451" s="235"/>
      <c r="B451" s="235"/>
      <c r="C451" s="342"/>
      <c r="D451" s="146" t="s">
        <v>538</v>
      </c>
      <c r="E451" s="10">
        <f>'Приложение №20 (ПП8)'!L28</f>
        <v>0</v>
      </c>
      <c r="F451" s="281"/>
    </row>
    <row r="452" spans="1:6" ht="25.5" customHeight="1" x14ac:dyDescent="0.25">
      <c r="A452" s="235"/>
      <c r="B452" s="235" t="s">
        <v>529</v>
      </c>
      <c r="C452" s="346" t="s">
        <v>570</v>
      </c>
      <c r="D452" s="314">
        <f>E454+E455+E456+E457+E458+E459</f>
        <v>9488.7999999999993</v>
      </c>
      <c r="E452" s="314">
        <v>884.03376284979299</v>
      </c>
      <c r="F452" s="281"/>
    </row>
    <row r="453" spans="1:6" ht="17.45" customHeight="1" x14ac:dyDescent="0.25">
      <c r="A453" s="235"/>
      <c r="B453" s="235"/>
      <c r="C453" s="346"/>
      <c r="D453" s="281" t="s">
        <v>355</v>
      </c>
      <c r="E453" s="281">
        <v>862.53567747001</v>
      </c>
      <c r="F453" s="281"/>
    </row>
    <row r="454" spans="1:6" ht="18.600000000000001" customHeight="1" x14ac:dyDescent="0.25">
      <c r="A454" s="235"/>
      <c r="B454" s="235"/>
      <c r="C454" s="346"/>
      <c r="D454" s="146" t="s">
        <v>516</v>
      </c>
      <c r="E454" s="10">
        <f>'Приложение №20 (ПП8)'!G29</f>
        <v>9488.7999999999993</v>
      </c>
      <c r="F454" s="281"/>
    </row>
    <row r="455" spans="1:6" ht="18.95" customHeight="1" x14ac:dyDescent="0.25">
      <c r="A455" s="235"/>
      <c r="B455" s="235"/>
      <c r="C455" s="346"/>
      <c r="D455" s="146" t="s">
        <v>517</v>
      </c>
      <c r="E455" s="10">
        <f>'Приложение №20 (ПП8)'!H29</f>
        <v>0</v>
      </c>
      <c r="F455" s="281"/>
    </row>
    <row r="456" spans="1:6" ht="18.95" customHeight="1" x14ac:dyDescent="0.25">
      <c r="A456" s="235"/>
      <c r="B456" s="235"/>
      <c r="C456" s="346"/>
      <c r="D456" s="146" t="s">
        <v>518</v>
      </c>
      <c r="E456" s="10">
        <f>'Приложение №20 (ПП8)'!I29</f>
        <v>0</v>
      </c>
      <c r="F456" s="281"/>
    </row>
    <row r="457" spans="1:6" ht="16.5" customHeight="1" x14ac:dyDescent="0.25">
      <c r="A457" s="235"/>
      <c r="B457" s="235"/>
      <c r="C457" s="346"/>
      <c r="D457" s="146" t="s">
        <v>534</v>
      </c>
      <c r="E457" s="10">
        <f>'Приложение №20 (ПП8)'!J29</f>
        <v>0</v>
      </c>
      <c r="F457" s="281"/>
    </row>
    <row r="458" spans="1:6" ht="19.5" customHeight="1" x14ac:dyDescent="0.25">
      <c r="A458" s="235"/>
      <c r="B458" s="235"/>
      <c r="C458" s="346"/>
      <c r="D458" s="146" t="s">
        <v>537</v>
      </c>
      <c r="E458" s="10">
        <f>'Приложение №20 (ПП8)'!K29</f>
        <v>0</v>
      </c>
      <c r="F458" s="281"/>
    </row>
    <row r="459" spans="1:6" ht="18.95" customHeight="1" x14ac:dyDescent="0.25">
      <c r="A459" s="235"/>
      <c r="B459" s="235"/>
      <c r="C459" s="346"/>
      <c r="D459" s="146" t="s">
        <v>538</v>
      </c>
      <c r="E459" s="10">
        <f>'Приложение №20 (ПП8)'!L29</f>
        <v>0</v>
      </c>
      <c r="F459" s="281"/>
    </row>
    <row r="460" spans="1:6" ht="22.5" customHeight="1" x14ac:dyDescent="0.25">
      <c r="A460" s="235" t="s">
        <v>571</v>
      </c>
      <c r="B460" s="235" t="s">
        <v>511</v>
      </c>
      <c r="C460" s="235" t="s">
        <v>572</v>
      </c>
      <c r="D460" s="314">
        <f>E462+E463+E464+E465+E466</f>
        <v>15515.37</v>
      </c>
      <c r="E460" s="314"/>
      <c r="F460" s="281" t="s">
        <v>513</v>
      </c>
    </row>
    <row r="461" spans="1:6" ht="15.75" x14ac:dyDescent="0.25">
      <c r="A461" s="235"/>
      <c r="B461" s="235"/>
      <c r="C461" s="235"/>
      <c r="D461" s="281" t="s">
        <v>355</v>
      </c>
      <c r="E461" s="281"/>
      <c r="F461" s="281"/>
    </row>
    <row r="462" spans="1:6" ht="15.75" x14ac:dyDescent="0.25">
      <c r="A462" s="235"/>
      <c r="B462" s="235"/>
      <c r="C462" s="235"/>
      <c r="D462" s="146" t="s">
        <v>517</v>
      </c>
      <c r="E462" s="10">
        <f>'Приложение №20 (ПП8)'!H40</f>
        <v>7025</v>
      </c>
      <c r="F462" s="281"/>
    </row>
    <row r="463" spans="1:6" ht="15.75" x14ac:dyDescent="0.25">
      <c r="A463" s="235"/>
      <c r="B463" s="235"/>
      <c r="C463" s="235"/>
      <c r="D463" s="146" t="s">
        <v>518</v>
      </c>
      <c r="E463" s="10">
        <f>'Приложение №20 (ПП8)'!I40</f>
        <v>7372.7</v>
      </c>
      <c r="F463" s="281"/>
    </row>
    <row r="464" spans="1:6" ht="15.75" x14ac:dyDescent="0.25">
      <c r="A464" s="235"/>
      <c r="B464" s="235"/>
      <c r="C464" s="235"/>
      <c r="D464" s="146" t="s">
        <v>534</v>
      </c>
      <c r="E464" s="10">
        <f>'Приложение №20 (ПП8)'!J40</f>
        <v>1117.67</v>
      </c>
      <c r="F464" s="281"/>
    </row>
    <row r="465" spans="1:6" ht="15.75" x14ac:dyDescent="0.25">
      <c r="A465" s="235"/>
      <c r="B465" s="235"/>
      <c r="C465" s="235"/>
      <c r="D465" s="146" t="s">
        <v>537</v>
      </c>
      <c r="E465" s="10">
        <f>'Приложение №20 (ПП8)'!K40</f>
        <v>0</v>
      </c>
      <c r="F465" s="281"/>
    </row>
    <row r="466" spans="1:6" ht="15.75" x14ac:dyDescent="0.25">
      <c r="A466" s="235"/>
      <c r="B466" s="235"/>
      <c r="C466" s="235"/>
      <c r="D466" s="146" t="s">
        <v>538</v>
      </c>
      <c r="E466" s="10">
        <f>'Приложение №20 (ПП8)'!L40</f>
        <v>0</v>
      </c>
      <c r="F466" s="281"/>
    </row>
    <row r="467" spans="1:6" ht="20.25" customHeight="1" x14ac:dyDescent="0.25">
      <c r="A467" s="235"/>
      <c r="B467" s="235" t="s">
        <v>529</v>
      </c>
      <c r="C467" s="235" t="s">
        <v>572</v>
      </c>
      <c r="D467" s="314">
        <f>E469+E470+E471+E472+E473</f>
        <v>12760.1</v>
      </c>
      <c r="E467" s="314"/>
      <c r="F467" s="281"/>
    </row>
    <row r="468" spans="1:6" ht="15" customHeight="1" x14ac:dyDescent="0.25">
      <c r="A468" s="235"/>
      <c r="B468" s="235"/>
      <c r="C468" s="235"/>
      <c r="D468" s="281" t="s">
        <v>355</v>
      </c>
      <c r="E468" s="281"/>
      <c r="F468" s="281"/>
    </row>
    <row r="469" spans="1:6" ht="15" customHeight="1" x14ac:dyDescent="0.25">
      <c r="A469" s="235"/>
      <c r="B469" s="235"/>
      <c r="C469" s="235"/>
      <c r="D469" s="146" t="s">
        <v>517</v>
      </c>
      <c r="E469" s="10">
        <f>'Приложение №20 (ПП8)'!H37</f>
        <v>1150</v>
      </c>
      <c r="F469" s="281"/>
    </row>
    <row r="470" spans="1:6" ht="15" customHeight="1" x14ac:dyDescent="0.25">
      <c r="A470" s="235"/>
      <c r="B470" s="235"/>
      <c r="C470" s="235"/>
      <c r="D470" s="146" t="s">
        <v>518</v>
      </c>
      <c r="E470" s="10">
        <f>'Приложение №20 (ПП8)'!I37</f>
        <v>6275</v>
      </c>
      <c r="F470" s="281"/>
    </row>
    <row r="471" spans="1:6" ht="15" customHeight="1" x14ac:dyDescent="0.25">
      <c r="A471" s="235"/>
      <c r="B471" s="235"/>
      <c r="C471" s="235"/>
      <c r="D471" s="146" t="s">
        <v>534</v>
      </c>
      <c r="E471" s="10">
        <f>'Приложение №20 (ПП8)'!J37</f>
        <v>5335.1</v>
      </c>
      <c r="F471" s="281"/>
    </row>
    <row r="472" spans="1:6" ht="15" customHeight="1" x14ac:dyDescent="0.25">
      <c r="A472" s="235"/>
      <c r="B472" s="235"/>
      <c r="C472" s="235"/>
      <c r="D472" s="146" t="s">
        <v>537</v>
      </c>
      <c r="E472" s="10">
        <f>'Приложение №20 (ПП8)'!K37</f>
        <v>0</v>
      </c>
      <c r="F472" s="281"/>
    </row>
    <row r="473" spans="1:6" ht="15" customHeight="1" x14ac:dyDescent="0.25">
      <c r="A473" s="235"/>
      <c r="B473" s="235"/>
      <c r="C473" s="235"/>
      <c r="D473" s="146" t="s">
        <v>538</v>
      </c>
      <c r="E473" s="10">
        <f>'Приложение №20 (ПП8)'!L37</f>
        <v>0</v>
      </c>
      <c r="F473" s="281"/>
    </row>
    <row r="474" spans="1:6" ht="22.5" customHeight="1" x14ac:dyDescent="0.25">
      <c r="A474" s="235"/>
      <c r="B474" s="235" t="s">
        <v>573</v>
      </c>
      <c r="C474" s="235" t="s">
        <v>572</v>
      </c>
      <c r="D474" s="314">
        <f>E476+E477+E478+E479+E480</f>
        <v>27084.9</v>
      </c>
      <c r="E474" s="314"/>
      <c r="F474" s="281"/>
    </row>
    <row r="475" spans="1:6" ht="15.75" x14ac:dyDescent="0.25">
      <c r="A475" s="235"/>
      <c r="B475" s="235"/>
      <c r="C475" s="235"/>
      <c r="D475" s="281" t="s">
        <v>355</v>
      </c>
      <c r="E475" s="281"/>
      <c r="F475" s="281"/>
    </row>
    <row r="476" spans="1:6" ht="15.75" x14ac:dyDescent="0.25">
      <c r="A476" s="235"/>
      <c r="B476" s="235"/>
      <c r="C476" s="235"/>
      <c r="D476" s="146" t="s">
        <v>517</v>
      </c>
      <c r="E476" s="10">
        <f>'Приложение №20 (ПП8)'!H38</f>
        <v>16221.5</v>
      </c>
      <c r="F476" s="281"/>
    </row>
    <row r="477" spans="1:6" ht="15.75" x14ac:dyDescent="0.25">
      <c r="A477" s="235"/>
      <c r="B477" s="235"/>
      <c r="C477" s="235"/>
      <c r="D477" s="146" t="s">
        <v>518</v>
      </c>
      <c r="E477" s="10">
        <f>'Приложение №20 (ПП8)'!I38</f>
        <v>10863.4</v>
      </c>
      <c r="F477" s="281"/>
    </row>
    <row r="478" spans="1:6" ht="15.75" x14ac:dyDescent="0.25">
      <c r="A478" s="235"/>
      <c r="B478" s="235"/>
      <c r="C478" s="235"/>
      <c r="D478" s="146" t="s">
        <v>534</v>
      </c>
      <c r="E478" s="10">
        <f>'Приложение №20 (ПП8)'!J38</f>
        <v>0</v>
      </c>
      <c r="F478" s="281"/>
    </row>
    <row r="479" spans="1:6" ht="15.75" x14ac:dyDescent="0.25">
      <c r="A479" s="235"/>
      <c r="B479" s="235"/>
      <c r="C479" s="235"/>
      <c r="D479" s="146" t="s">
        <v>537</v>
      </c>
      <c r="E479" s="10">
        <f>'Приложение №20 (ПП8)'!K38</f>
        <v>0</v>
      </c>
      <c r="F479" s="281"/>
    </row>
    <row r="480" spans="1:6" ht="15.75" x14ac:dyDescent="0.25">
      <c r="A480" s="235"/>
      <c r="B480" s="235"/>
      <c r="C480" s="235"/>
      <c r="D480" s="146" t="s">
        <v>538</v>
      </c>
      <c r="E480" s="10">
        <f>'Приложение №20 (ПП8)'!L38</f>
        <v>0</v>
      </c>
      <c r="F480" s="281"/>
    </row>
    <row r="481" spans="1:6" ht="20.45" customHeight="1" x14ac:dyDescent="0.25">
      <c r="A481" s="235" t="s">
        <v>753</v>
      </c>
      <c r="B481" s="235" t="s">
        <v>511</v>
      </c>
      <c r="C481" s="235" t="s">
        <v>574</v>
      </c>
      <c r="D481" s="314">
        <f>E483+E484+E485+E486+E487</f>
        <v>0</v>
      </c>
      <c r="E481" s="314"/>
      <c r="F481" s="281" t="s">
        <v>513</v>
      </c>
    </row>
    <row r="482" spans="1:6" ht="15.75" x14ac:dyDescent="0.25">
      <c r="A482" s="235"/>
      <c r="B482" s="235"/>
      <c r="C482" s="235"/>
      <c r="D482" s="281" t="s">
        <v>355</v>
      </c>
      <c r="E482" s="281"/>
      <c r="F482" s="281"/>
    </row>
    <row r="483" spans="1:6" ht="15.75" x14ac:dyDescent="0.25">
      <c r="A483" s="235"/>
      <c r="B483" s="235"/>
      <c r="C483" s="235"/>
      <c r="D483" s="146" t="s">
        <v>517</v>
      </c>
      <c r="E483" s="10">
        <f>'Приложение №20 (ПП8)'!H44</f>
        <v>0</v>
      </c>
      <c r="F483" s="281"/>
    </row>
    <row r="484" spans="1:6" ht="15.75" x14ac:dyDescent="0.25">
      <c r="A484" s="235"/>
      <c r="B484" s="235"/>
      <c r="C484" s="235"/>
      <c r="D484" s="146" t="s">
        <v>518</v>
      </c>
      <c r="E484" s="10">
        <f>'Приложение №20 (ПП8)'!I44</f>
        <v>0</v>
      </c>
      <c r="F484" s="281"/>
    </row>
    <row r="485" spans="1:6" ht="15.75" x14ac:dyDescent="0.25">
      <c r="A485" s="235"/>
      <c r="B485" s="235"/>
      <c r="C485" s="235"/>
      <c r="D485" s="146" t="s">
        <v>534</v>
      </c>
      <c r="E485" s="10">
        <f>'Приложение №20 (ПП8)'!J44</f>
        <v>0</v>
      </c>
      <c r="F485" s="281"/>
    </row>
    <row r="486" spans="1:6" ht="15.75" x14ac:dyDescent="0.25">
      <c r="A486" s="235"/>
      <c r="B486" s="235"/>
      <c r="C486" s="235"/>
      <c r="D486" s="146" t="s">
        <v>537</v>
      </c>
      <c r="E486" s="10">
        <f>'Приложение №20 (ПП8)'!K44</f>
        <v>0</v>
      </c>
      <c r="F486" s="281"/>
    </row>
    <row r="487" spans="1:6" ht="15.75" x14ac:dyDescent="0.25">
      <c r="A487" s="235"/>
      <c r="B487" s="235"/>
      <c r="C487" s="235"/>
      <c r="D487" s="146" t="s">
        <v>538</v>
      </c>
      <c r="E487" s="10">
        <f>'Приложение №20 (ПП8)'!L44</f>
        <v>0</v>
      </c>
      <c r="F487" s="281"/>
    </row>
    <row r="488" spans="1:6" ht="18" customHeight="1" x14ac:dyDescent="0.25">
      <c r="A488" s="235"/>
      <c r="B488" s="235" t="s">
        <v>529</v>
      </c>
      <c r="C488" s="235" t="s">
        <v>574</v>
      </c>
      <c r="D488" s="314">
        <f>E492+E490+E491</f>
        <v>0</v>
      </c>
      <c r="E488" s="314">
        <v>4303.0474358974398</v>
      </c>
      <c r="F488" s="281"/>
    </row>
    <row r="489" spans="1:6" ht="15" customHeight="1" x14ac:dyDescent="0.25">
      <c r="A489" s="235"/>
      <c r="B489" s="235"/>
      <c r="C489" s="235"/>
      <c r="D489" s="281" t="s">
        <v>355</v>
      </c>
      <c r="E489" s="281">
        <v>4409.94551282051</v>
      </c>
      <c r="F489" s="281"/>
    </row>
    <row r="490" spans="1:6" ht="15.75" x14ac:dyDescent="0.25">
      <c r="A490" s="235"/>
      <c r="B490" s="235"/>
      <c r="C490" s="235"/>
      <c r="D490" s="146" t="s">
        <v>517</v>
      </c>
      <c r="E490" s="10">
        <v>0</v>
      </c>
      <c r="F490" s="281"/>
    </row>
    <row r="491" spans="1:6" ht="15.75" x14ac:dyDescent="0.25">
      <c r="A491" s="235"/>
      <c r="B491" s="235"/>
      <c r="C491" s="235"/>
      <c r="D491" s="146" t="s">
        <v>518</v>
      </c>
      <c r="E491" s="10">
        <v>0</v>
      </c>
      <c r="F491" s="281"/>
    </row>
    <row r="492" spans="1:6" ht="15.75" x14ac:dyDescent="0.25">
      <c r="A492" s="235"/>
      <c r="B492" s="235"/>
      <c r="C492" s="235"/>
      <c r="D492" s="146" t="s">
        <v>534</v>
      </c>
      <c r="E492" s="10">
        <v>0</v>
      </c>
      <c r="F492" s="281"/>
    </row>
    <row r="493" spans="1:6" ht="18.75" customHeight="1" x14ac:dyDescent="0.25">
      <c r="A493" s="235"/>
      <c r="B493" s="235" t="s">
        <v>573</v>
      </c>
      <c r="C493" s="235" t="s">
        <v>574</v>
      </c>
      <c r="D493" s="314">
        <f>E497+E495+E496</f>
        <v>0</v>
      </c>
      <c r="E493" s="314">
        <v>4837.53782051283</v>
      </c>
      <c r="F493" s="281"/>
    </row>
    <row r="494" spans="1:6" x14ac:dyDescent="0.25">
      <c r="A494" s="235"/>
      <c r="B494" s="235"/>
      <c r="C494" s="235"/>
      <c r="D494" s="281" t="s">
        <v>355</v>
      </c>
      <c r="E494" s="281">
        <v>4944.4358974358902</v>
      </c>
      <c r="F494" s="281"/>
    </row>
    <row r="495" spans="1:6" ht="15.75" x14ac:dyDescent="0.25">
      <c r="A495" s="235"/>
      <c r="B495" s="235"/>
      <c r="C495" s="235"/>
      <c r="D495" s="146" t="s">
        <v>517</v>
      </c>
      <c r="E495" s="10">
        <v>0</v>
      </c>
      <c r="F495" s="281"/>
    </row>
    <row r="496" spans="1:6" ht="15.75" x14ac:dyDescent="0.25">
      <c r="A496" s="235"/>
      <c r="B496" s="235"/>
      <c r="C496" s="235"/>
      <c r="D496" s="146" t="s">
        <v>518</v>
      </c>
      <c r="E496" s="10">
        <v>0</v>
      </c>
      <c r="F496" s="281"/>
    </row>
    <row r="497" spans="1:6" ht="15.75" x14ac:dyDescent="0.25">
      <c r="A497" s="235"/>
      <c r="B497" s="235"/>
      <c r="C497" s="235"/>
      <c r="D497" s="146" t="s">
        <v>534</v>
      </c>
      <c r="E497" s="10">
        <v>0</v>
      </c>
      <c r="F497" s="281"/>
    </row>
    <row r="498" spans="1:6" ht="25.5" customHeight="1" x14ac:dyDescent="0.25">
      <c r="A498" s="235" t="s">
        <v>752</v>
      </c>
      <c r="B498" s="235" t="s">
        <v>511</v>
      </c>
      <c r="C498" s="235" t="s">
        <v>574</v>
      </c>
      <c r="D498" s="314">
        <f>E500+E501+E502+E503+E504</f>
        <v>2022</v>
      </c>
      <c r="E498" s="314"/>
      <c r="F498" s="281" t="s">
        <v>513</v>
      </c>
    </row>
    <row r="499" spans="1:6" ht="15.75" x14ac:dyDescent="0.25">
      <c r="A499" s="235"/>
      <c r="B499" s="235"/>
      <c r="C499" s="235"/>
      <c r="D499" s="281" t="s">
        <v>355</v>
      </c>
      <c r="E499" s="281"/>
      <c r="F499" s="281"/>
    </row>
    <row r="500" spans="1:6" ht="15.75" x14ac:dyDescent="0.25">
      <c r="A500" s="235"/>
      <c r="B500" s="235"/>
      <c r="C500" s="235"/>
      <c r="D500" s="146" t="s">
        <v>517</v>
      </c>
      <c r="E500" s="10">
        <f>'Приложение №20 (ПП8)'!H46</f>
        <v>0</v>
      </c>
      <c r="F500" s="281"/>
    </row>
    <row r="501" spans="1:6" ht="15.75" x14ac:dyDescent="0.25">
      <c r="A501" s="235"/>
      <c r="B501" s="235"/>
      <c r="C501" s="235"/>
      <c r="D501" s="146" t="s">
        <v>518</v>
      </c>
      <c r="E501" s="10">
        <f>'Приложение №20 (ПП8)'!I46</f>
        <v>1061.7</v>
      </c>
      <c r="F501" s="281"/>
    </row>
    <row r="502" spans="1:6" ht="15.75" x14ac:dyDescent="0.25">
      <c r="A502" s="235"/>
      <c r="B502" s="235"/>
      <c r="C502" s="235"/>
      <c r="D502" s="146" t="s">
        <v>534</v>
      </c>
      <c r="E502" s="10">
        <f>'Приложение №20 (ПП8)'!J46</f>
        <v>960.3</v>
      </c>
      <c r="F502" s="281"/>
    </row>
    <row r="503" spans="1:6" ht="15.75" x14ac:dyDescent="0.25">
      <c r="A503" s="235"/>
      <c r="B503" s="235"/>
      <c r="C503" s="235"/>
      <c r="D503" s="146" t="s">
        <v>537</v>
      </c>
      <c r="E503" s="10">
        <f>'Приложение №20 (ПП8)'!K46</f>
        <v>0</v>
      </c>
      <c r="F503" s="281"/>
    </row>
    <row r="504" spans="1:6" ht="15.75" x14ac:dyDescent="0.25">
      <c r="A504" s="235"/>
      <c r="B504" s="235"/>
      <c r="C504" s="235"/>
      <c r="D504" s="146" t="s">
        <v>538</v>
      </c>
      <c r="E504" s="10">
        <f>'Приложение №20 (ПП8)'!L46</f>
        <v>0</v>
      </c>
      <c r="F504" s="281"/>
    </row>
    <row r="505" spans="1:6" ht="52.5" customHeight="1" x14ac:dyDescent="0.25">
      <c r="A505" s="235"/>
      <c r="B505" s="145" t="s">
        <v>529</v>
      </c>
      <c r="C505" s="145" t="s">
        <v>574</v>
      </c>
      <c r="D505" s="314">
        <v>0</v>
      </c>
      <c r="E505" s="314">
        <v>4303.0474358974398</v>
      </c>
      <c r="F505" s="281"/>
    </row>
    <row r="506" spans="1:6" ht="15.75" x14ac:dyDescent="0.25">
      <c r="A506" s="235" t="s">
        <v>754</v>
      </c>
      <c r="B506" s="235" t="s">
        <v>511</v>
      </c>
      <c r="C506" s="235" t="s">
        <v>512</v>
      </c>
      <c r="D506" s="314">
        <f>E508+E509+E510+E511</f>
        <v>0</v>
      </c>
      <c r="E506" s="314"/>
      <c r="F506" s="281" t="s">
        <v>513</v>
      </c>
    </row>
    <row r="507" spans="1:6" ht="15.75" x14ac:dyDescent="0.25">
      <c r="A507" s="235"/>
      <c r="B507" s="235"/>
      <c r="C507" s="235"/>
      <c r="D507" s="281" t="s">
        <v>355</v>
      </c>
      <c r="E507" s="281"/>
      <c r="F507" s="281"/>
    </row>
    <row r="508" spans="1:6" ht="15.75" x14ac:dyDescent="0.25">
      <c r="A508" s="235"/>
      <c r="B508" s="235"/>
      <c r="C508" s="235"/>
      <c r="D508" s="146" t="s">
        <v>517</v>
      </c>
      <c r="E508" s="10">
        <v>0</v>
      </c>
      <c r="F508" s="281"/>
    </row>
    <row r="509" spans="1:6" ht="12" customHeight="1" x14ac:dyDescent="0.25">
      <c r="A509" s="235"/>
      <c r="B509" s="235"/>
      <c r="C509" s="235"/>
      <c r="D509" s="146" t="s">
        <v>518</v>
      </c>
      <c r="E509" s="10">
        <v>0</v>
      </c>
      <c r="F509" s="281"/>
    </row>
    <row r="510" spans="1:6" ht="15.75" x14ac:dyDescent="0.25">
      <c r="A510" s="235"/>
      <c r="B510" s="235"/>
      <c r="C510" s="235"/>
      <c r="D510" s="146" t="s">
        <v>534</v>
      </c>
      <c r="E510" s="10">
        <v>0</v>
      </c>
      <c r="F510" s="281"/>
    </row>
    <row r="511" spans="1:6" ht="15.75" x14ac:dyDescent="0.25">
      <c r="A511" s="235"/>
      <c r="B511" s="235"/>
      <c r="C511" s="235"/>
      <c r="D511" s="146" t="s">
        <v>537</v>
      </c>
      <c r="E511" s="10">
        <v>0</v>
      </c>
      <c r="F511" s="281"/>
    </row>
    <row r="512" spans="1:6" ht="32.25" customHeight="1" x14ac:dyDescent="0.25">
      <c r="A512" s="235"/>
      <c r="B512" s="145" t="s">
        <v>529</v>
      </c>
      <c r="C512" s="145" t="s">
        <v>512</v>
      </c>
      <c r="D512" s="314">
        <v>0</v>
      </c>
      <c r="E512" s="314">
        <v>4303.0474358974398</v>
      </c>
      <c r="F512" s="281"/>
    </row>
    <row r="513" spans="1:6" ht="50.45" customHeight="1" x14ac:dyDescent="0.25">
      <c r="A513" s="235"/>
      <c r="B513" s="145" t="s">
        <v>573</v>
      </c>
      <c r="C513" s="145" t="s">
        <v>512</v>
      </c>
      <c r="D513" s="314">
        <v>0</v>
      </c>
      <c r="E513" s="314">
        <v>4837.53782051283</v>
      </c>
      <c r="F513" s="281"/>
    </row>
    <row r="514" spans="1:6" ht="40.5" customHeight="1" x14ac:dyDescent="0.25">
      <c r="A514" s="234" t="s">
        <v>575</v>
      </c>
      <c r="B514" s="234"/>
      <c r="C514" s="234"/>
      <c r="D514" s="234"/>
      <c r="E514" s="234"/>
      <c r="F514" s="234"/>
    </row>
    <row r="515" spans="1:6" ht="99.95" customHeight="1" x14ac:dyDescent="0.25">
      <c r="A515" s="161" t="s">
        <v>705</v>
      </c>
      <c r="B515" s="156" t="s">
        <v>590</v>
      </c>
      <c r="C515" s="156" t="s">
        <v>591</v>
      </c>
      <c r="D515" s="316" t="s">
        <v>706</v>
      </c>
      <c r="E515" s="316"/>
      <c r="F515" s="156" t="s">
        <v>593</v>
      </c>
    </row>
    <row r="516" spans="1:6" ht="48.95" customHeight="1" x14ac:dyDescent="0.25">
      <c r="A516" s="145" t="s">
        <v>714</v>
      </c>
      <c r="B516" s="144"/>
      <c r="C516" s="144"/>
      <c r="D516" s="347">
        <f>D517+D525</f>
        <v>167393.70000000001</v>
      </c>
      <c r="E516" s="234"/>
      <c r="F516" s="54"/>
    </row>
    <row r="517" spans="1:6" ht="15.75" x14ac:dyDescent="0.25">
      <c r="A517" s="235" t="s">
        <v>576</v>
      </c>
      <c r="B517" s="235" t="s">
        <v>511</v>
      </c>
      <c r="C517" s="235" t="s">
        <v>577</v>
      </c>
      <c r="D517" s="314">
        <f>E519+E520+E521+E522+E523+E524</f>
        <v>167393.70000000001</v>
      </c>
      <c r="E517" s="314"/>
      <c r="F517" s="281" t="s">
        <v>513</v>
      </c>
    </row>
    <row r="518" spans="1:6" ht="15.75" x14ac:dyDescent="0.25">
      <c r="A518" s="235"/>
      <c r="B518" s="235"/>
      <c r="C518" s="235"/>
      <c r="D518" s="281" t="s">
        <v>355</v>
      </c>
      <c r="E518" s="281"/>
      <c r="F518" s="281"/>
    </row>
    <row r="519" spans="1:6" ht="15.75" x14ac:dyDescent="0.25">
      <c r="A519" s="235"/>
      <c r="B519" s="235"/>
      <c r="C519" s="235"/>
      <c r="D519" s="146" t="s">
        <v>516</v>
      </c>
      <c r="E519" s="10">
        <f>'Приложение №21 (ПП9)'!G10</f>
        <v>21246.799999999999</v>
      </c>
      <c r="F519" s="281"/>
    </row>
    <row r="520" spans="1:6" ht="15.75" x14ac:dyDescent="0.25">
      <c r="A520" s="235"/>
      <c r="B520" s="235"/>
      <c r="C520" s="235"/>
      <c r="D520" s="146" t="s">
        <v>517</v>
      </c>
      <c r="E520" s="10">
        <f>'Приложение №21 (ПП9)'!H10</f>
        <v>22739.1</v>
      </c>
      <c r="F520" s="281"/>
    </row>
    <row r="521" spans="1:6" ht="15.75" x14ac:dyDescent="0.25">
      <c r="A521" s="235"/>
      <c r="B521" s="235"/>
      <c r="C521" s="235"/>
      <c r="D521" s="146" t="s">
        <v>518</v>
      </c>
      <c r="E521" s="10">
        <f>'Приложение №21 (ПП9)'!I10</f>
        <v>29869</v>
      </c>
      <c r="F521" s="281"/>
    </row>
    <row r="522" spans="1:6" ht="15.75" x14ac:dyDescent="0.25">
      <c r="A522" s="235"/>
      <c r="B522" s="235"/>
      <c r="C522" s="235"/>
      <c r="D522" s="146" t="s">
        <v>534</v>
      </c>
      <c r="E522" s="10">
        <f>'Приложение №21 (ПП9)'!J10</f>
        <v>34560.300000000003</v>
      </c>
      <c r="F522" s="281"/>
    </row>
    <row r="523" spans="1:6" ht="15.75" x14ac:dyDescent="0.25">
      <c r="A523" s="235"/>
      <c r="B523" s="235"/>
      <c r="C523" s="235"/>
      <c r="D523" s="146" t="s">
        <v>537</v>
      </c>
      <c r="E523" s="10">
        <f>'Приложение №21 (ПП9)'!K10</f>
        <v>25272.300000000003</v>
      </c>
      <c r="F523" s="281"/>
    </row>
    <row r="524" spans="1:6" ht="15.75" x14ac:dyDescent="0.25">
      <c r="A524" s="235"/>
      <c r="B524" s="235"/>
      <c r="C524" s="235"/>
      <c r="D524" s="146" t="s">
        <v>538</v>
      </c>
      <c r="E524" s="10">
        <f>'Приложение №21 (ПП9)'!L10</f>
        <v>33706.199999999997</v>
      </c>
      <c r="F524" s="281"/>
    </row>
    <row r="525" spans="1:6" ht="48" customHeight="1" x14ac:dyDescent="0.25">
      <c r="A525" s="235"/>
      <c r="B525" s="145" t="s">
        <v>529</v>
      </c>
      <c r="C525" s="150" t="s">
        <v>577</v>
      </c>
      <c r="D525" s="334">
        <f>'Приложение №21 (ПП9)'!F15+'Приложение №21 (ПП9)'!F16</f>
        <v>0</v>
      </c>
      <c r="E525" s="334"/>
      <c r="F525" s="281"/>
    </row>
    <row r="526" spans="1:6" ht="47.25" customHeight="1" x14ac:dyDescent="0.25">
      <c r="A526" s="234" t="s">
        <v>578</v>
      </c>
      <c r="B526" s="234"/>
      <c r="C526" s="234"/>
      <c r="D526" s="234"/>
      <c r="E526" s="234"/>
      <c r="F526" s="234"/>
    </row>
    <row r="527" spans="1:6" ht="102.75" customHeight="1" x14ac:dyDescent="0.25">
      <c r="A527" s="166" t="s">
        <v>705</v>
      </c>
      <c r="B527" s="138" t="s">
        <v>590</v>
      </c>
      <c r="C527" s="138" t="s">
        <v>591</v>
      </c>
      <c r="D527" s="309" t="s">
        <v>706</v>
      </c>
      <c r="E527" s="309"/>
      <c r="F527" s="138" t="s">
        <v>593</v>
      </c>
    </row>
    <row r="528" spans="1:6" ht="110.25" customHeight="1" x14ac:dyDescent="0.25">
      <c r="A528" s="145" t="s">
        <v>715</v>
      </c>
      <c r="B528" s="144"/>
      <c r="C528" s="144"/>
      <c r="D528" s="347">
        <f>D529+D533+D537+D540</f>
        <v>54263.7</v>
      </c>
      <c r="E528" s="234"/>
      <c r="F528" s="157"/>
    </row>
    <row r="529" spans="1:6" ht="45" customHeight="1" x14ac:dyDescent="0.25">
      <c r="A529" s="235" t="s">
        <v>579</v>
      </c>
      <c r="B529" s="235" t="s">
        <v>511</v>
      </c>
      <c r="C529" s="348" t="s">
        <v>580</v>
      </c>
      <c r="D529" s="314">
        <f>E531+E532</f>
        <v>5212.7</v>
      </c>
      <c r="E529" s="314"/>
      <c r="F529" s="281" t="s">
        <v>513</v>
      </c>
    </row>
    <row r="530" spans="1:6" ht="24.75" customHeight="1" x14ac:dyDescent="0.25">
      <c r="A530" s="235"/>
      <c r="B530" s="235"/>
      <c r="C530" s="348"/>
      <c r="D530" s="281" t="s">
        <v>355</v>
      </c>
      <c r="E530" s="281"/>
      <c r="F530" s="281"/>
    </row>
    <row r="531" spans="1:6" ht="56.25" customHeight="1" x14ac:dyDescent="0.25">
      <c r="A531" s="235"/>
      <c r="B531" s="235"/>
      <c r="C531" s="348"/>
      <c r="D531" s="146" t="s">
        <v>516</v>
      </c>
      <c r="E531" s="10">
        <v>5212.7</v>
      </c>
      <c r="F531" s="281"/>
    </row>
    <row r="532" spans="1:6" ht="56.25" customHeight="1" x14ac:dyDescent="0.25">
      <c r="A532" s="235"/>
      <c r="B532" s="235"/>
      <c r="C532" s="348"/>
      <c r="D532" s="146" t="s">
        <v>517</v>
      </c>
      <c r="E532" s="10">
        <v>0</v>
      </c>
      <c r="F532" s="281"/>
    </row>
    <row r="533" spans="1:6" ht="33" customHeight="1" x14ac:dyDescent="0.25">
      <c r="A533" s="235"/>
      <c r="B533" s="235" t="s">
        <v>529</v>
      </c>
      <c r="C533" s="348"/>
      <c r="D533" s="314">
        <f>E535+E536</f>
        <v>46914</v>
      </c>
      <c r="E533" s="314"/>
      <c r="F533" s="281"/>
    </row>
    <row r="534" spans="1:6" ht="24.75" customHeight="1" x14ac:dyDescent="0.25">
      <c r="A534" s="235"/>
      <c r="B534" s="235"/>
      <c r="C534" s="348"/>
      <c r="D534" s="281" t="s">
        <v>355</v>
      </c>
      <c r="E534" s="281"/>
      <c r="F534" s="281"/>
    </row>
    <row r="535" spans="1:6" ht="54" customHeight="1" x14ac:dyDescent="0.25">
      <c r="A535" s="235"/>
      <c r="B535" s="235"/>
      <c r="C535" s="348"/>
      <c r="D535" s="146" t="s">
        <v>516</v>
      </c>
      <c r="E535" s="10">
        <v>46914</v>
      </c>
      <c r="F535" s="281"/>
    </row>
    <row r="536" spans="1:6" ht="75" customHeight="1" x14ac:dyDescent="0.25">
      <c r="A536" s="235"/>
      <c r="B536" s="235"/>
      <c r="C536" s="348"/>
      <c r="D536" s="146" t="s">
        <v>517</v>
      </c>
      <c r="E536" s="10">
        <v>0</v>
      </c>
      <c r="F536" s="281"/>
    </row>
    <row r="537" spans="1:6" ht="15.75" x14ac:dyDescent="0.25">
      <c r="A537" s="235" t="s">
        <v>581</v>
      </c>
      <c r="B537" s="235" t="s">
        <v>511</v>
      </c>
      <c r="C537" s="235" t="s">
        <v>512</v>
      </c>
      <c r="D537" s="314">
        <f>E539</f>
        <v>213.7</v>
      </c>
      <c r="E537" s="314"/>
      <c r="F537" s="281" t="s">
        <v>513</v>
      </c>
    </row>
    <row r="538" spans="1:6" ht="15.75" x14ac:dyDescent="0.25">
      <c r="A538" s="235"/>
      <c r="B538" s="235"/>
      <c r="C538" s="235"/>
      <c r="D538" s="281" t="s">
        <v>355</v>
      </c>
      <c r="E538" s="281"/>
      <c r="F538" s="281"/>
    </row>
    <row r="539" spans="1:6" ht="15.75" x14ac:dyDescent="0.25">
      <c r="A539" s="235"/>
      <c r="B539" s="235"/>
      <c r="C539" s="235"/>
      <c r="D539" s="146" t="s">
        <v>516</v>
      </c>
      <c r="E539" s="10">
        <v>213.7</v>
      </c>
      <c r="F539" s="281"/>
    </row>
    <row r="540" spans="1:6" x14ac:dyDescent="0.25">
      <c r="A540" s="235"/>
      <c r="B540" s="235" t="s">
        <v>529</v>
      </c>
      <c r="C540" s="235" t="s">
        <v>512</v>
      </c>
      <c r="D540" s="314">
        <f>E542</f>
        <v>1923.3</v>
      </c>
      <c r="E540" s="314">
        <v>31516.491176470601</v>
      </c>
      <c r="F540" s="281"/>
    </row>
    <row r="541" spans="1:6" x14ac:dyDescent="0.25">
      <c r="A541" s="235"/>
      <c r="B541" s="235"/>
      <c r="C541" s="235"/>
      <c r="D541" s="281" t="s">
        <v>355</v>
      </c>
      <c r="E541" s="281">
        <v>34864.594117647001</v>
      </c>
      <c r="F541" s="281"/>
    </row>
    <row r="542" spans="1:6" ht="65.099999999999994" customHeight="1" x14ac:dyDescent="0.25">
      <c r="A542" s="235"/>
      <c r="B542" s="235"/>
      <c r="C542" s="235"/>
      <c r="D542" s="146" t="s">
        <v>516</v>
      </c>
      <c r="E542" s="10">
        <v>1923.3</v>
      </c>
      <c r="F542" s="281"/>
    </row>
    <row r="543" spans="1:6" ht="50.45" customHeight="1" x14ac:dyDescent="0.25">
      <c r="A543" s="234" t="s">
        <v>582</v>
      </c>
      <c r="B543" s="234"/>
      <c r="C543" s="234"/>
      <c r="D543" s="234"/>
      <c r="E543" s="234"/>
      <c r="F543" s="234"/>
    </row>
    <row r="544" spans="1:6" ht="96" customHeight="1" x14ac:dyDescent="0.25">
      <c r="A544" s="160" t="s">
        <v>705</v>
      </c>
      <c r="B544" s="138" t="s">
        <v>590</v>
      </c>
      <c r="C544" s="138" t="s">
        <v>591</v>
      </c>
      <c r="D544" s="309" t="s">
        <v>706</v>
      </c>
      <c r="E544" s="309"/>
      <c r="F544" s="138" t="s">
        <v>593</v>
      </c>
    </row>
    <row r="545" spans="1:6" ht="31.5" customHeight="1" x14ac:dyDescent="0.25">
      <c r="A545" s="148" t="s">
        <v>716</v>
      </c>
      <c r="B545" s="144"/>
      <c r="C545" s="144"/>
      <c r="D545" s="313">
        <f>D546+D553</f>
        <v>20268.989999999998</v>
      </c>
      <c r="E545" s="313"/>
      <c r="F545" s="159"/>
    </row>
    <row r="546" spans="1:6" ht="15.75" customHeight="1" x14ac:dyDescent="0.25">
      <c r="A546" s="235" t="s">
        <v>583</v>
      </c>
      <c r="B546" s="235" t="s">
        <v>511</v>
      </c>
      <c r="C546" s="235" t="s">
        <v>577</v>
      </c>
      <c r="D546" s="314">
        <f>E548+E549+E550+E551+E552</f>
        <v>1720.3899999999999</v>
      </c>
      <c r="E546" s="314"/>
      <c r="F546" s="281" t="s">
        <v>513</v>
      </c>
    </row>
    <row r="547" spans="1:6" ht="15.75" x14ac:dyDescent="0.25">
      <c r="A547" s="235"/>
      <c r="B547" s="235"/>
      <c r="C547" s="235"/>
      <c r="D547" s="281" t="s">
        <v>355</v>
      </c>
      <c r="E547" s="281"/>
      <c r="F547" s="281"/>
    </row>
    <row r="548" spans="1:6" ht="15.75" x14ac:dyDescent="0.25">
      <c r="A548" s="235"/>
      <c r="B548" s="235"/>
      <c r="C548" s="235"/>
      <c r="D548" s="146" t="s">
        <v>517</v>
      </c>
      <c r="E548" s="10">
        <f>'Приложение №23 (ПП11)'!G14</f>
        <v>648.4</v>
      </c>
      <c r="F548" s="281"/>
    </row>
    <row r="549" spans="1:6" ht="15.75" x14ac:dyDescent="0.25">
      <c r="A549" s="235"/>
      <c r="B549" s="235"/>
      <c r="C549" s="235"/>
      <c r="D549" s="146" t="s">
        <v>518</v>
      </c>
      <c r="E549" s="10">
        <f>'Приложение №23 (ПП11)'!H14</f>
        <v>349.1</v>
      </c>
      <c r="F549" s="281"/>
    </row>
    <row r="550" spans="1:6" ht="15.75" x14ac:dyDescent="0.25">
      <c r="A550" s="235"/>
      <c r="B550" s="235"/>
      <c r="C550" s="235"/>
      <c r="D550" s="146" t="s">
        <v>534</v>
      </c>
      <c r="E550" s="10">
        <f>'Приложение №23 (ПП11)'!I14</f>
        <v>389.39</v>
      </c>
      <c r="F550" s="281"/>
    </row>
    <row r="551" spans="1:6" ht="15.75" x14ac:dyDescent="0.25">
      <c r="A551" s="235"/>
      <c r="B551" s="235"/>
      <c r="C551" s="235"/>
      <c r="D551" s="146" t="s">
        <v>537</v>
      </c>
      <c r="E551" s="10">
        <f>'Приложение №23 (ПП11)'!J14</f>
        <v>333.5</v>
      </c>
      <c r="F551" s="281"/>
    </row>
    <row r="552" spans="1:6" ht="15.75" x14ac:dyDescent="0.25">
      <c r="A552" s="235"/>
      <c r="B552" s="235"/>
      <c r="C552" s="235"/>
      <c r="D552" s="146" t="s">
        <v>538</v>
      </c>
      <c r="E552" s="10">
        <f>'Приложение №23 (ПП11)'!K14</f>
        <v>0</v>
      </c>
      <c r="F552" s="281"/>
    </row>
    <row r="553" spans="1:6" ht="15.75" x14ac:dyDescent="0.25">
      <c r="A553" s="235"/>
      <c r="B553" s="235" t="s">
        <v>529</v>
      </c>
      <c r="C553" s="235" t="s">
        <v>577</v>
      </c>
      <c r="D553" s="314">
        <f>E555+E556+E557+E558</f>
        <v>18548.599999999999</v>
      </c>
      <c r="E553" s="314"/>
      <c r="F553" s="281"/>
    </row>
    <row r="554" spans="1:6" ht="15.75" x14ac:dyDescent="0.25">
      <c r="A554" s="235"/>
      <c r="B554" s="235"/>
      <c r="C554" s="235"/>
      <c r="D554" s="281" t="s">
        <v>355</v>
      </c>
      <c r="E554" s="281"/>
      <c r="F554" s="281"/>
    </row>
    <row r="555" spans="1:6" ht="15.75" x14ac:dyDescent="0.25">
      <c r="A555" s="235"/>
      <c r="B555" s="235"/>
      <c r="C555" s="235"/>
      <c r="D555" s="146" t="s">
        <v>517</v>
      </c>
      <c r="E555" s="10">
        <f>'Приложение №23 (ПП11)'!G15</f>
        <v>12319.6</v>
      </c>
      <c r="F555" s="281"/>
    </row>
    <row r="556" spans="1:6" ht="15.75" x14ac:dyDescent="0.25">
      <c r="A556" s="235"/>
      <c r="B556" s="235"/>
      <c r="C556" s="235"/>
      <c r="D556" s="146" t="s">
        <v>518</v>
      </c>
      <c r="E556" s="10">
        <f>'Приложение №23 (ПП11)'!H15</f>
        <v>0</v>
      </c>
      <c r="F556" s="281"/>
    </row>
    <row r="557" spans="1:6" ht="15.75" x14ac:dyDescent="0.25">
      <c r="A557" s="235"/>
      <c r="B557" s="235"/>
      <c r="C557" s="235"/>
      <c r="D557" s="146" t="s">
        <v>534</v>
      </c>
      <c r="E557" s="10">
        <f>'Приложение №23 (ПП11)'!I15</f>
        <v>1799.4</v>
      </c>
      <c r="F557" s="281"/>
    </row>
    <row r="558" spans="1:6" ht="15.75" x14ac:dyDescent="0.25">
      <c r="A558" s="235"/>
      <c r="B558" s="235"/>
      <c r="C558" s="235"/>
      <c r="D558" s="146" t="s">
        <v>537</v>
      </c>
      <c r="E558" s="10">
        <f>'Приложение №23 (ПП11)'!J15</f>
        <v>4429.6000000000004</v>
      </c>
      <c r="F558" s="281"/>
    </row>
    <row r="559" spans="1:6" ht="22.5" customHeight="1" x14ac:dyDescent="0.25">
      <c r="A559" s="351" t="s">
        <v>584</v>
      </c>
      <c r="B559" s="351"/>
      <c r="C559" s="351"/>
      <c r="D559" s="351"/>
      <c r="E559" s="351"/>
      <c r="F559" s="351"/>
    </row>
    <row r="560" spans="1:6" ht="66.95" customHeight="1" x14ac:dyDescent="0.25">
      <c r="A560" s="352" t="s">
        <v>589</v>
      </c>
      <c r="B560" s="352"/>
      <c r="C560" s="352"/>
      <c r="D560" s="352"/>
      <c r="E560" s="352"/>
      <c r="F560" s="352"/>
    </row>
    <row r="561" spans="1:6" ht="89.25" customHeight="1" x14ac:dyDescent="0.25">
      <c r="A561" s="349" t="s">
        <v>585</v>
      </c>
      <c r="B561" s="350"/>
      <c r="C561" s="350"/>
      <c r="D561" s="350"/>
      <c r="E561" s="350"/>
      <c r="F561" s="350"/>
    </row>
    <row r="562" spans="1:6" ht="45" customHeight="1" x14ac:dyDescent="0.25">
      <c r="A562" s="349" t="s">
        <v>586</v>
      </c>
      <c r="B562" s="350"/>
      <c r="C562" s="350"/>
      <c r="D562" s="350"/>
      <c r="E562" s="350"/>
      <c r="F562" s="350"/>
    </row>
    <row r="563" spans="1:6" ht="45.75" customHeight="1" x14ac:dyDescent="0.25">
      <c r="A563" s="349" t="s">
        <v>587</v>
      </c>
      <c r="B563" s="350"/>
      <c r="C563" s="350"/>
      <c r="D563" s="350"/>
      <c r="E563" s="350"/>
      <c r="F563" s="350"/>
    </row>
  </sheetData>
  <mergeCells count="391">
    <mergeCell ref="F270:F283"/>
    <mergeCell ref="F166:F175"/>
    <mergeCell ref="D173:E173"/>
    <mergeCell ref="A559:F559"/>
    <mergeCell ref="A560:F560"/>
    <mergeCell ref="A561:F561"/>
    <mergeCell ref="A562:F562"/>
    <mergeCell ref="A537:A542"/>
    <mergeCell ref="B537:B539"/>
    <mergeCell ref="D537:E537"/>
    <mergeCell ref="F537:F542"/>
    <mergeCell ref="D538:E538"/>
    <mergeCell ref="B540:B542"/>
    <mergeCell ref="D540:E540"/>
    <mergeCell ref="D541:E541"/>
    <mergeCell ref="C537:C539"/>
    <mergeCell ref="C540:C542"/>
    <mergeCell ref="A526:F526"/>
    <mergeCell ref="D529:E529"/>
    <mergeCell ref="D530:E530"/>
    <mergeCell ref="D533:E533"/>
    <mergeCell ref="D534:E534"/>
    <mergeCell ref="B533:B536"/>
    <mergeCell ref="F529:F536"/>
    <mergeCell ref="A529:A536"/>
    <mergeCell ref="C529:C536"/>
    <mergeCell ref="A563:F563"/>
    <mergeCell ref="A543:F543"/>
    <mergeCell ref="B546:B552"/>
    <mergeCell ref="C546:C552"/>
    <mergeCell ref="D546:E546"/>
    <mergeCell ref="D547:E547"/>
    <mergeCell ref="D553:E553"/>
    <mergeCell ref="D554:E554"/>
    <mergeCell ref="C553:C558"/>
    <mergeCell ref="B553:B558"/>
    <mergeCell ref="A546:A558"/>
    <mergeCell ref="F546:F558"/>
    <mergeCell ref="D544:E544"/>
    <mergeCell ref="D545:E545"/>
    <mergeCell ref="B529:B532"/>
    <mergeCell ref="D527:E527"/>
    <mergeCell ref="D528:E528"/>
    <mergeCell ref="A514:F514"/>
    <mergeCell ref="A517:A525"/>
    <mergeCell ref="B517:B524"/>
    <mergeCell ref="C517:C524"/>
    <mergeCell ref="D517:E517"/>
    <mergeCell ref="F517:F525"/>
    <mergeCell ref="D518:E518"/>
    <mergeCell ref="D525:E525"/>
    <mergeCell ref="D515:E515"/>
    <mergeCell ref="D516:E516"/>
    <mergeCell ref="A506:A513"/>
    <mergeCell ref="B506:B511"/>
    <mergeCell ref="C506:C511"/>
    <mergeCell ref="D506:E506"/>
    <mergeCell ref="F506:F513"/>
    <mergeCell ref="D507:E507"/>
    <mergeCell ref="D512:E512"/>
    <mergeCell ref="D513:E513"/>
    <mergeCell ref="A498:A505"/>
    <mergeCell ref="B498:B504"/>
    <mergeCell ref="C498:C504"/>
    <mergeCell ref="D498:E498"/>
    <mergeCell ref="F498:F505"/>
    <mergeCell ref="D499:E499"/>
    <mergeCell ref="D505:E505"/>
    <mergeCell ref="B474:B480"/>
    <mergeCell ref="C474:C480"/>
    <mergeCell ref="D474:E474"/>
    <mergeCell ref="D475:E475"/>
    <mergeCell ref="B460:B466"/>
    <mergeCell ref="C460:C466"/>
    <mergeCell ref="A460:A480"/>
    <mergeCell ref="F460:F480"/>
    <mergeCell ref="A481:A497"/>
    <mergeCell ref="B481:B487"/>
    <mergeCell ref="C481:C487"/>
    <mergeCell ref="D481:E481"/>
    <mergeCell ref="F481:F497"/>
    <mergeCell ref="D482:E482"/>
    <mergeCell ref="B488:B492"/>
    <mergeCell ref="C488:C492"/>
    <mergeCell ref="D488:E488"/>
    <mergeCell ref="D489:E489"/>
    <mergeCell ref="B493:B497"/>
    <mergeCell ref="C493:C497"/>
    <mergeCell ref="D493:E493"/>
    <mergeCell ref="D494:E494"/>
    <mergeCell ref="D460:E460"/>
    <mergeCell ref="D461:E461"/>
    <mergeCell ref="D467:E467"/>
    <mergeCell ref="C467:C473"/>
    <mergeCell ref="D468:E468"/>
    <mergeCell ref="B467:B473"/>
    <mergeCell ref="B435:B442"/>
    <mergeCell ref="D435:E435"/>
    <mergeCell ref="D436:E436"/>
    <mergeCell ref="A418:A442"/>
    <mergeCell ref="F418:F442"/>
    <mergeCell ref="C427:C442"/>
    <mergeCell ref="B427:B434"/>
    <mergeCell ref="A443:A459"/>
    <mergeCell ref="B443:E443"/>
    <mergeCell ref="F443:F459"/>
    <mergeCell ref="B444:B451"/>
    <mergeCell ref="C444:C451"/>
    <mergeCell ref="D444:E444"/>
    <mergeCell ref="D445:E445"/>
    <mergeCell ref="B452:B459"/>
    <mergeCell ref="C452:C459"/>
    <mergeCell ref="D452:E452"/>
    <mergeCell ref="D453:E453"/>
    <mergeCell ref="B418:E418"/>
    <mergeCell ref="B419:B426"/>
    <mergeCell ref="C419:C426"/>
    <mergeCell ref="D419:E419"/>
    <mergeCell ref="D420:E420"/>
    <mergeCell ref="D427:E427"/>
    <mergeCell ref="D428:E428"/>
    <mergeCell ref="A398:F398"/>
    <mergeCell ref="B402:B409"/>
    <mergeCell ref="C402:C409"/>
    <mergeCell ref="D402:E402"/>
    <mergeCell ref="D403:E403"/>
    <mergeCell ref="B401:E401"/>
    <mergeCell ref="D410:E410"/>
    <mergeCell ref="D411:E411"/>
    <mergeCell ref="B410:B417"/>
    <mergeCell ref="C410:C417"/>
    <mergeCell ref="A401:A417"/>
    <mergeCell ref="F402:F417"/>
    <mergeCell ref="D400:E400"/>
    <mergeCell ref="F363:F397"/>
    <mergeCell ref="D364:E364"/>
    <mergeCell ref="D377:E377"/>
    <mergeCell ref="B387:B397"/>
    <mergeCell ref="C387:C397"/>
    <mergeCell ref="D387:E387"/>
    <mergeCell ref="D388:E388"/>
    <mergeCell ref="C363:C373"/>
    <mergeCell ref="B363:B373"/>
    <mergeCell ref="D363:E363"/>
    <mergeCell ref="D374:E376"/>
    <mergeCell ref="B330:B340"/>
    <mergeCell ref="C330:C340"/>
    <mergeCell ref="B341:B351"/>
    <mergeCell ref="C341:C351"/>
    <mergeCell ref="A330:A362"/>
    <mergeCell ref="B352:B362"/>
    <mergeCell ref="C352:C362"/>
    <mergeCell ref="A387:A397"/>
    <mergeCell ref="A374:A386"/>
    <mergeCell ref="A363:A373"/>
    <mergeCell ref="B374:B386"/>
    <mergeCell ref="C374:C386"/>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D328:E328"/>
    <mergeCell ref="D329:E329"/>
    <mergeCell ref="D399:E399"/>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D271:E271"/>
    <mergeCell ref="D279:E279"/>
    <mergeCell ref="A284:A296"/>
    <mergeCell ref="D284:E284"/>
    <mergeCell ref="F284:F296"/>
    <mergeCell ref="C297:C306"/>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s>
  <printOptions horizontalCentered="1"/>
  <pageMargins left="0.82677165354330717" right="0" top="0.55118110236220474" bottom="0.35433070866141736" header="0.31496062992125984" footer="0.31496062992125984"/>
  <pageSetup paperSize="9" scale="76" fitToHeight="0" orientation="portrait" r:id="rId1"/>
  <rowBreaks count="17" manualBreakCount="17">
    <brk id="44" max="5" man="1"/>
    <brk id="93" max="5" man="1"/>
    <brk id="139" max="5" man="1"/>
    <brk id="175" max="16383" man="1"/>
    <brk id="189" max="16383" man="1"/>
    <brk id="212" max="16383" man="1"/>
    <brk id="243" max="16383" man="1"/>
    <brk id="266" max="16383" man="1"/>
    <brk id="307" max="5" man="1"/>
    <brk id="326" max="5" man="1"/>
    <brk id="373" max="5" man="1"/>
    <brk id="397" max="5" man="1"/>
    <brk id="426" max="5" man="1"/>
    <brk id="473" max="5" man="1"/>
    <brk id="513" max="16383" man="1"/>
    <brk id="525" max="16383" man="1"/>
    <brk id="542"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M14" sqref="M14"/>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7.85546875" customWidth="1"/>
    <col min="8" max="8" width="7.85546875" bestFit="1" customWidth="1"/>
    <col min="9" max="9" width="7.28515625" bestFit="1" customWidth="1"/>
    <col min="10" max="10" width="9.28515625" bestFit="1" customWidth="1"/>
    <col min="11" max="11" width="11.140625" customWidth="1"/>
    <col min="12" max="12" width="8.85546875" customWidth="1"/>
    <col min="13" max="13" width="9.5703125" customWidth="1"/>
    <col min="14" max="14" width="7.28515625" customWidth="1"/>
    <col min="15" max="15" width="18.28515625" customWidth="1"/>
    <col min="16" max="16" width="25.140625" customWidth="1"/>
    <col min="18" max="18" width="14.42578125" customWidth="1"/>
    <col min="20" max="20" width="20.5703125" customWidth="1"/>
    <col min="30" max="30" width="10.140625" bestFit="1" customWidth="1"/>
    <col min="32" max="32" width="9.140625" bestFit="1" customWidth="1"/>
    <col min="33" max="33" width="9.7109375" bestFit="1" customWidth="1"/>
    <col min="34" max="34" width="9.140625" bestFit="1" customWidth="1"/>
  </cols>
  <sheetData>
    <row r="1" spans="1:20" ht="39.75" customHeight="1" x14ac:dyDescent="0.25">
      <c r="O1" s="289" t="s">
        <v>604</v>
      </c>
      <c r="P1" s="289"/>
    </row>
    <row r="2" spans="1:20" ht="18.75" x14ac:dyDescent="0.25">
      <c r="A2" s="282" t="s">
        <v>594</v>
      </c>
      <c r="B2" s="282"/>
      <c r="C2" s="282"/>
      <c r="D2" s="282"/>
      <c r="E2" s="282"/>
      <c r="F2" s="282"/>
      <c r="G2" s="282"/>
      <c r="H2" s="282"/>
      <c r="I2" s="282"/>
      <c r="J2" s="282"/>
      <c r="K2" s="282"/>
      <c r="L2" s="282"/>
      <c r="M2" s="282"/>
      <c r="N2" s="282"/>
      <c r="O2" s="282"/>
      <c r="P2" s="282"/>
    </row>
    <row r="3" spans="1:20" ht="18.75" x14ac:dyDescent="0.25">
      <c r="A3" s="294" t="s">
        <v>414</v>
      </c>
      <c r="B3" s="294"/>
      <c r="C3" s="294"/>
      <c r="D3" s="294"/>
      <c r="E3" s="294"/>
      <c r="F3" s="294"/>
      <c r="G3" s="294"/>
      <c r="H3" s="294"/>
      <c r="I3" s="294"/>
      <c r="J3" s="294"/>
      <c r="K3" s="294"/>
      <c r="L3" s="294"/>
      <c r="M3" s="294"/>
      <c r="N3" s="294"/>
      <c r="O3" s="294"/>
      <c r="P3" s="294"/>
    </row>
    <row r="4" spans="1:20" ht="22.5" x14ac:dyDescent="0.25">
      <c r="A4" s="284" t="s">
        <v>413</v>
      </c>
      <c r="B4" s="284"/>
      <c r="C4" s="284"/>
      <c r="D4" s="284"/>
      <c r="E4" s="284"/>
      <c r="F4" s="284"/>
      <c r="G4" s="284"/>
      <c r="H4" s="284"/>
      <c r="I4" s="284"/>
      <c r="J4" s="284"/>
      <c r="K4" s="284"/>
      <c r="L4" s="284"/>
      <c r="M4" s="284"/>
      <c r="N4" s="284"/>
      <c r="O4" s="284"/>
      <c r="P4" s="284"/>
    </row>
    <row r="6" spans="1:20" ht="27.75" customHeight="1" x14ac:dyDescent="0.25">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20"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20"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20" ht="27.75" customHeight="1" x14ac:dyDescent="0.25">
      <c r="A9" s="353">
        <v>1</v>
      </c>
      <c r="B9" s="357" t="s">
        <v>695</v>
      </c>
      <c r="C9" s="39" t="s">
        <v>15</v>
      </c>
      <c r="D9" s="40" t="s">
        <v>683</v>
      </c>
      <c r="E9" s="42">
        <f>E10+E11+E12</f>
        <v>17231.400000000001</v>
      </c>
      <c r="F9" s="42">
        <f>F10+F11+F12</f>
        <v>531926.36899999995</v>
      </c>
      <c r="G9" s="42">
        <f>G10+G11+G12</f>
        <v>54104.299999999996</v>
      </c>
      <c r="H9" s="42">
        <f t="shared" ref="H9:N9" si="0">H10+H11+H12</f>
        <v>55352.5</v>
      </c>
      <c r="I9" s="42">
        <f t="shared" si="0"/>
        <v>45339.899999999994</v>
      </c>
      <c r="J9" s="42">
        <f t="shared" si="0"/>
        <v>94588</v>
      </c>
      <c r="K9" s="42">
        <f t="shared" si="0"/>
        <v>107248.20000000001</v>
      </c>
      <c r="L9" s="42">
        <f t="shared" si="0"/>
        <v>107727.41899999999</v>
      </c>
      <c r="M9" s="42">
        <f t="shared" si="0"/>
        <v>33946.75</v>
      </c>
      <c r="N9" s="42">
        <f t="shared" si="0"/>
        <v>33619.299999999996</v>
      </c>
      <c r="O9" s="43"/>
      <c r="P9" s="358" t="s">
        <v>606</v>
      </c>
    </row>
    <row r="10" spans="1:20" ht="48" x14ac:dyDescent="0.25">
      <c r="A10" s="353"/>
      <c r="B10" s="357"/>
      <c r="C10" s="39" t="s">
        <v>315</v>
      </c>
      <c r="D10" s="40" t="s">
        <v>513</v>
      </c>
      <c r="E10" s="46">
        <f>E14+E18+E22+E26+E30</f>
        <v>17231.400000000001</v>
      </c>
      <c r="F10" s="42">
        <f>G10+H10+I10+J10+K10+L10+M10+N10</f>
        <v>497478.16899999994</v>
      </c>
      <c r="G10" s="42">
        <f>G14+G18+G22+G26+G30</f>
        <v>54104.299999999996</v>
      </c>
      <c r="H10" s="42">
        <f t="shared" ref="H10:N10" si="1">H14+H18+H22+H26+H30</f>
        <v>55352.5</v>
      </c>
      <c r="I10" s="42">
        <f t="shared" si="1"/>
        <v>42149.899999999994</v>
      </c>
      <c r="J10" s="42">
        <f t="shared" si="1"/>
        <v>91501.5</v>
      </c>
      <c r="K10" s="42">
        <f t="shared" si="1"/>
        <v>95472</v>
      </c>
      <c r="L10" s="42">
        <f t="shared" si="1"/>
        <v>91331.918999999994</v>
      </c>
      <c r="M10" s="42">
        <f t="shared" si="1"/>
        <v>33946.75</v>
      </c>
      <c r="N10" s="42">
        <f t="shared" si="1"/>
        <v>33619.299999999996</v>
      </c>
      <c r="O10" s="38" t="s">
        <v>603</v>
      </c>
      <c r="P10" s="358"/>
    </row>
    <row r="11" spans="1:20" ht="36" x14ac:dyDescent="0.25">
      <c r="A11" s="353"/>
      <c r="B11" s="357"/>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00"/>
      <c r="P11" s="358"/>
      <c r="T11" s="48"/>
    </row>
    <row r="12" spans="1:20" ht="33.75" customHeight="1" x14ac:dyDescent="0.25">
      <c r="A12" s="353"/>
      <c r="B12" s="357"/>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8"/>
    </row>
    <row r="13" spans="1:20" ht="27.75" customHeight="1" x14ac:dyDescent="0.25">
      <c r="A13" s="353" t="s">
        <v>607</v>
      </c>
      <c r="B13" s="359" t="s">
        <v>696</v>
      </c>
      <c r="C13" s="39" t="s">
        <v>15</v>
      </c>
      <c r="D13" s="40" t="s">
        <v>683</v>
      </c>
      <c r="E13" s="46">
        <f>E14+E15+E16</f>
        <v>16920</v>
      </c>
      <c r="F13" s="42">
        <f>F14+F15+F16</f>
        <v>215539.07400000002</v>
      </c>
      <c r="G13" s="42">
        <f>G14+G15+G16</f>
        <v>29153.599999999999</v>
      </c>
      <c r="H13" s="42">
        <f t="shared" ref="H13:N13" si="4">H14+H15+H16</f>
        <v>30312.2</v>
      </c>
      <c r="I13" s="42">
        <f t="shared" si="4"/>
        <v>25132.9</v>
      </c>
      <c r="J13" s="42">
        <f t="shared" si="4"/>
        <v>48498.7</v>
      </c>
      <c r="K13" s="42">
        <f t="shared" si="4"/>
        <v>23796.3</v>
      </c>
      <c r="L13" s="42">
        <f t="shared" si="4"/>
        <v>24698.874</v>
      </c>
      <c r="M13" s="42">
        <f t="shared" si="4"/>
        <v>16220.8</v>
      </c>
      <c r="N13" s="42">
        <f t="shared" si="4"/>
        <v>17725.7</v>
      </c>
      <c r="O13" s="44"/>
      <c r="P13" s="358"/>
    </row>
    <row r="14" spans="1:20" ht="60" x14ac:dyDescent="0.25">
      <c r="A14" s="353"/>
      <c r="B14" s="359"/>
      <c r="C14" s="38" t="s">
        <v>315</v>
      </c>
      <c r="D14" s="37" t="s">
        <v>513</v>
      </c>
      <c r="E14" s="45">
        <v>16920</v>
      </c>
      <c r="F14" s="42">
        <f>G14+H14+I14+J14+K14+L14+M14+N14</f>
        <v>215539.07400000002</v>
      </c>
      <c r="G14" s="45">
        <v>29153.599999999999</v>
      </c>
      <c r="H14" s="45">
        <v>30312.2</v>
      </c>
      <c r="I14" s="45">
        <v>25132.9</v>
      </c>
      <c r="J14" s="45">
        <v>48498.7</v>
      </c>
      <c r="K14" s="45">
        <v>23796.3</v>
      </c>
      <c r="L14" s="45">
        <f>24472.2-266.826+370.6+122.9</f>
        <v>24698.874</v>
      </c>
      <c r="M14" s="45">
        <v>16220.8</v>
      </c>
      <c r="N14" s="45">
        <v>17725.7</v>
      </c>
      <c r="O14" s="38" t="s">
        <v>608</v>
      </c>
      <c r="P14" s="358"/>
      <c r="R14" s="120">
        <f>'Приложение №12'!D6+'Приложение №12'!D17+'Приложение №12'!D28</f>
        <v>215539.07</v>
      </c>
      <c r="S14" s="83">
        <f>R14-F14</f>
        <v>-4.0000000153668225E-3</v>
      </c>
    </row>
    <row r="15" spans="1:20" ht="29.25" customHeight="1" x14ac:dyDescent="0.25">
      <c r="A15" s="353"/>
      <c r="B15" s="359"/>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8"/>
    </row>
    <row r="16" spans="1:20" ht="28.5" customHeight="1" x14ac:dyDescent="0.25">
      <c r="A16" s="353"/>
      <c r="B16" s="359"/>
      <c r="C16" s="38" t="s">
        <v>398</v>
      </c>
      <c r="D16" s="37" t="s">
        <v>513</v>
      </c>
      <c r="E16" s="45">
        <v>0</v>
      </c>
      <c r="F16" s="42">
        <f t="shared" si="5"/>
        <v>0</v>
      </c>
      <c r="G16" s="45">
        <v>0</v>
      </c>
      <c r="H16" s="45">
        <v>0</v>
      </c>
      <c r="I16" s="45">
        <v>0</v>
      </c>
      <c r="J16" s="45">
        <v>0</v>
      </c>
      <c r="K16" s="45">
        <v>0</v>
      </c>
      <c r="L16" s="45">
        <v>0</v>
      </c>
      <c r="M16" s="45">
        <v>0</v>
      </c>
      <c r="N16" s="45">
        <v>0</v>
      </c>
      <c r="O16" s="37" t="s">
        <v>513</v>
      </c>
      <c r="P16" s="358"/>
    </row>
    <row r="17" spans="1:37" ht="25.5" customHeight="1" x14ac:dyDescent="0.25">
      <c r="A17" s="353" t="s">
        <v>609</v>
      </c>
      <c r="B17" s="359" t="s">
        <v>755</v>
      </c>
      <c r="C17" s="39" t="s">
        <v>15</v>
      </c>
      <c r="D17" s="40" t="s">
        <v>683</v>
      </c>
      <c r="E17" s="46">
        <f t="shared" ref="E17:N17" si="6">E18+E19+E20</f>
        <v>0</v>
      </c>
      <c r="F17" s="42">
        <f>F18+F19+F20</f>
        <v>264258.76199999999</v>
      </c>
      <c r="G17" s="42">
        <f t="shared" si="6"/>
        <v>24639.3</v>
      </c>
      <c r="H17" s="42">
        <f t="shared" si="6"/>
        <v>24464</v>
      </c>
      <c r="I17" s="42">
        <f t="shared" si="6"/>
        <v>15676.3</v>
      </c>
      <c r="J17" s="42">
        <f t="shared" si="6"/>
        <v>41231.5</v>
      </c>
      <c r="K17" s="42">
        <f t="shared" si="6"/>
        <v>68033</v>
      </c>
      <c r="L17" s="42">
        <f t="shared" si="6"/>
        <v>60851.212</v>
      </c>
      <c r="M17" s="42">
        <f t="shared" si="6"/>
        <v>15284.45</v>
      </c>
      <c r="N17" s="42">
        <f t="shared" si="6"/>
        <v>14079</v>
      </c>
      <c r="O17" s="44"/>
      <c r="P17" s="358"/>
      <c r="T17" s="123" t="s">
        <v>764</v>
      </c>
      <c r="U17" s="123"/>
      <c r="V17">
        <v>2017</v>
      </c>
      <c r="X17" s="121">
        <v>2018</v>
      </c>
      <c r="Y17" s="121"/>
      <c r="Z17" s="123">
        <v>2019</v>
      </c>
      <c r="AA17" s="123"/>
      <c r="AB17">
        <v>2020</v>
      </c>
      <c r="AD17">
        <v>2021</v>
      </c>
      <c r="AF17">
        <v>2022</v>
      </c>
      <c r="AH17">
        <v>2023</v>
      </c>
      <c r="AK17" t="s">
        <v>765</v>
      </c>
    </row>
    <row r="18" spans="1:37" ht="65.25" customHeight="1" x14ac:dyDescent="0.25">
      <c r="A18" s="353"/>
      <c r="B18" s="359"/>
      <c r="C18" s="38" t="s">
        <v>315</v>
      </c>
      <c r="D18" s="37" t="s">
        <v>513</v>
      </c>
      <c r="E18" s="45">
        <v>0</v>
      </c>
      <c r="F18" s="42">
        <f>G18+H18+I18+J18+K18+L18+M18+N18</f>
        <v>261217.76200000002</v>
      </c>
      <c r="G18" s="45">
        <v>24639.3</v>
      </c>
      <c r="H18" s="45">
        <v>24464</v>
      </c>
      <c r="I18" s="45">
        <v>15676.3</v>
      </c>
      <c r="J18" s="45">
        <v>41231.5</v>
      </c>
      <c r="K18" s="45">
        <v>68033</v>
      </c>
      <c r="L18" s="45">
        <f>62235.23-2861.721-372.727-121.832-254.527-30-3489.1-2300+3491.4-430.441-672.3-2800+5800-122.9-260.87</f>
        <v>57810.212</v>
      </c>
      <c r="M18" s="45">
        <f>3155.5+8146.6+480+3926.5+3494.4-3918.55</f>
        <v>15284.45</v>
      </c>
      <c r="N18" s="45">
        <v>14079</v>
      </c>
      <c r="O18" s="38" t="s">
        <v>608</v>
      </c>
      <c r="P18" s="358"/>
      <c r="R18" s="119">
        <f>'Приложение №12'!D37+'Приложение №12'!D46+'Приложение №12'!D57+'Приложение №12'!D68+'Приложение №12'!D79+'Приложение №12'!D83+'Приложение №12'!D94+'Приложение №12'!D105+'Приложение №12'!D128+'Приложение №12'!D140</f>
        <v>261217.78</v>
      </c>
      <c r="S18" s="125">
        <f>R18-F18</f>
        <v>1.799999998183921E-2</v>
      </c>
      <c r="T18" s="124">
        <f>'Приложение №12'!E39+'Приложение №12'!E48+'Приложение №12'!E59+'Приложение №12'!E70+'Приложение №12'!E85+'Приложение №12'!E96+'Приложение №12'!E107+'Приложение №12'!E130+'Приложение №12'!E142</f>
        <v>24639.3</v>
      </c>
      <c r="U18" s="124">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25">
        <f>H18-V18</f>
        <v>0</v>
      </c>
      <c r="X18" s="122">
        <f>'Приложение №12'!E41+'Приложение №12'!E50+'Приложение №12'!E61+'Приложение №12'!E72+'Приложение №12'!E87+'Приложение №12'!E98+'Приложение №12'!E109+'Приложение №12'!E132+'Приложение №12'!E144</f>
        <v>15676.3</v>
      </c>
      <c r="Y18" s="122">
        <f>I18-X18</f>
        <v>0</v>
      </c>
      <c r="Z18" s="124">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24">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25">
        <f>K18-AB18</f>
        <v>0</v>
      </c>
      <c r="AD18" s="120">
        <f>'Приложение №12'!E44+'Приложение №12'!E53+'Приложение №12'!E64+'Приложение №12'!E75+'Приложение №12'!E81+'Приложение №12'!E90+'Приложение №12'!E101+'Приложение №12'!E112+'Приложение №12'!E135+'Приложение №12'!E147</f>
        <v>57810.229999999996</v>
      </c>
      <c r="AE18" s="125">
        <f>L18-AD18</f>
        <v>-1.7999999996391125E-2</v>
      </c>
      <c r="AF18" s="119">
        <f>'Приложение №12'!E54+'Приложение №12'!E65+'Приложение №12'!E76+'Приложение №12'!E91+'Приложение №12'!E102+'Приложение №12'!E113+'Приложение №12'!E136+'Приложение №12'!E148</f>
        <v>15284.45</v>
      </c>
      <c r="AG18" s="126">
        <f>M18-AF18</f>
        <v>0</v>
      </c>
      <c r="AH18" s="119">
        <f>'Приложение №12'!E55+'Приложение №12'!E66+'Приложение №12'!E77+'Приложение №12'!E92+'Приложение №12'!E103+'Приложение №12'!E114+'Приложение №12'!E137+'Приложение №12'!E149</f>
        <v>14079</v>
      </c>
      <c r="AI18" s="126">
        <f>N18-AH18</f>
        <v>0</v>
      </c>
      <c r="AK18" s="125">
        <f>AI18+AG18+AE18+AC18+AA18+Y18+W18+U18</f>
        <v>-1.7999999996391125E-2</v>
      </c>
    </row>
    <row r="19" spans="1:37" ht="33" customHeight="1" x14ac:dyDescent="0.25">
      <c r="A19" s="353"/>
      <c r="B19" s="359"/>
      <c r="C19" s="38" t="s">
        <v>18</v>
      </c>
      <c r="D19" s="37" t="s">
        <v>513</v>
      </c>
      <c r="E19" s="45">
        <v>0</v>
      </c>
      <c r="F19" s="42">
        <f>G19+H19+I19+J19+K19+L19+M19+N19</f>
        <v>3041</v>
      </c>
      <c r="G19" s="45">
        <v>0</v>
      </c>
      <c r="H19" s="45">
        <v>0</v>
      </c>
      <c r="I19" s="45">
        <v>0</v>
      </c>
      <c r="J19" s="45">
        <v>0</v>
      </c>
      <c r="K19" s="45">
        <v>0</v>
      </c>
      <c r="L19" s="45">
        <v>3041</v>
      </c>
      <c r="M19" s="45">
        <v>0</v>
      </c>
      <c r="N19" s="45">
        <v>0</v>
      </c>
      <c r="O19" s="100"/>
      <c r="P19" s="358"/>
      <c r="R19" s="119">
        <f>'Приложение №12'!E139</f>
        <v>3041</v>
      </c>
    </row>
    <row r="20" spans="1:37" ht="263.25" customHeight="1" x14ac:dyDescent="0.25">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37" ht="24.6" customHeight="1" x14ac:dyDescent="0.25">
      <c r="A21" s="353" t="s">
        <v>610</v>
      </c>
      <c r="B21" s="359" t="s">
        <v>760</v>
      </c>
      <c r="C21" s="39" t="s">
        <v>15</v>
      </c>
      <c r="D21" s="40" t="s">
        <v>683</v>
      </c>
      <c r="E21" s="46">
        <f t="shared" ref="E21:N21" si="7">E22+E23+E24</f>
        <v>311.39999999999998</v>
      </c>
      <c r="F21" s="42">
        <f>F22+F23+F24</f>
        <v>17052.032999999999</v>
      </c>
      <c r="G21" s="42">
        <f t="shared" si="7"/>
        <v>311.39999999999998</v>
      </c>
      <c r="H21" s="42">
        <f t="shared" si="7"/>
        <v>576.29999999999995</v>
      </c>
      <c r="I21" s="42">
        <f t="shared" si="7"/>
        <v>688.5</v>
      </c>
      <c r="J21" s="42">
        <f t="shared" si="7"/>
        <v>798.6</v>
      </c>
      <c r="K21" s="42">
        <f t="shared" si="7"/>
        <v>1653.9</v>
      </c>
      <c r="L21" s="42">
        <f t="shared" si="7"/>
        <v>10071.633</v>
      </c>
      <c r="M21" s="42">
        <f t="shared" si="7"/>
        <v>1789.3000000000002</v>
      </c>
      <c r="N21" s="42">
        <f t="shared" si="7"/>
        <v>1162.4000000000001</v>
      </c>
      <c r="O21" s="44"/>
      <c r="P21" s="358"/>
    </row>
    <row r="22" spans="1:37" ht="67.5" customHeight="1" x14ac:dyDescent="0.25">
      <c r="A22" s="353"/>
      <c r="B22" s="359"/>
      <c r="C22" s="38" t="s">
        <v>315</v>
      </c>
      <c r="D22" s="37" t="s">
        <v>513</v>
      </c>
      <c r="E22" s="45">
        <v>311.39999999999998</v>
      </c>
      <c r="F22" s="42">
        <f>G22+H22+I22+J22+K22+L22+M22+N22</f>
        <v>11096.532999999999</v>
      </c>
      <c r="G22" s="45">
        <v>311.39999999999998</v>
      </c>
      <c r="H22" s="45">
        <v>576.29999999999995</v>
      </c>
      <c r="I22" s="45">
        <v>688.5</v>
      </c>
      <c r="J22" s="45">
        <v>798.6</v>
      </c>
      <c r="K22" s="45">
        <v>1653.9</v>
      </c>
      <c r="L22" s="45">
        <f>448.3+2861.721+372.727+388.658+254.527-100.2+130.2-239.8</f>
        <v>4116.1329999999998</v>
      </c>
      <c r="M22" s="45">
        <f>1162.4-336.4-246.1-412.6+1022+600</f>
        <v>1789.3000000000002</v>
      </c>
      <c r="N22" s="45">
        <v>1162.4000000000001</v>
      </c>
      <c r="O22" s="38" t="s">
        <v>608</v>
      </c>
      <c r="P22" s="358"/>
      <c r="R22" s="119">
        <f>'Приложение №12'!D116</f>
        <v>11096.532999999999</v>
      </c>
    </row>
    <row r="23" spans="1:37" ht="36" customHeight="1" x14ac:dyDescent="0.25">
      <c r="A23" s="353"/>
      <c r="B23" s="359"/>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8"/>
      <c r="R23" s="119">
        <f>'Приложение №12'!D126</f>
        <v>5955.5</v>
      </c>
    </row>
    <row r="24" spans="1:37" ht="46.5" customHeight="1" x14ac:dyDescent="0.25">
      <c r="A24" s="353"/>
      <c r="B24" s="359"/>
      <c r="C24" s="38" t="s">
        <v>398</v>
      </c>
      <c r="D24" s="37" t="s">
        <v>513</v>
      </c>
      <c r="E24" s="45">
        <v>0</v>
      </c>
      <c r="F24" s="42">
        <f t="shared" si="8"/>
        <v>0</v>
      </c>
      <c r="G24" s="45">
        <v>0</v>
      </c>
      <c r="H24" s="45">
        <v>0</v>
      </c>
      <c r="I24" s="45">
        <v>0</v>
      </c>
      <c r="J24" s="45">
        <v>0</v>
      </c>
      <c r="K24" s="45">
        <v>0</v>
      </c>
      <c r="L24" s="45">
        <v>0</v>
      </c>
      <c r="M24" s="45">
        <v>0</v>
      </c>
      <c r="N24" s="45">
        <v>0</v>
      </c>
      <c r="O24" s="37" t="s">
        <v>513</v>
      </c>
      <c r="P24" s="358"/>
      <c r="R24" s="119"/>
    </row>
    <row r="25" spans="1:37" ht="24" customHeight="1" x14ac:dyDescent="0.25">
      <c r="A25" s="353" t="s">
        <v>611</v>
      </c>
      <c r="B25" s="359" t="s">
        <v>697</v>
      </c>
      <c r="C25" s="39" t="s">
        <v>15</v>
      </c>
      <c r="D25" s="40" t="s">
        <v>683</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8"/>
    </row>
    <row r="26" spans="1:37" ht="63" customHeight="1" x14ac:dyDescent="0.25">
      <c r="A26" s="353"/>
      <c r="B26" s="359"/>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608</v>
      </c>
      <c r="P26" s="358"/>
      <c r="R26" s="119">
        <f>'Приложение №12'!D151</f>
        <v>3711.3999999999996</v>
      </c>
    </row>
    <row r="27" spans="1:37" ht="34.5" customHeight="1" x14ac:dyDescent="0.25">
      <c r="A27" s="353"/>
      <c r="B27" s="359"/>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8"/>
      <c r="R27" s="119">
        <f>'Приложение №12'!D159</f>
        <v>12643.6</v>
      </c>
    </row>
    <row r="28" spans="1:37" ht="33" customHeight="1" x14ac:dyDescent="0.25">
      <c r="A28" s="353"/>
      <c r="B28" s="359"/>
      <c r="C28" s="38" t="s">
        <v>398</v>
      </c>
      <c r="D28" s="37" t="s">
        <v>513</v>
      </c>
      <c r="E28" s="45">
        <v>0</v>
      </c>
      <c r="F28" s="42">
        <f t="shared" si="10"/>
        <v>0</v>
      </c>
      <c r="G28" s="45">
        <v>0</v>
      </c>
      <c r="H28" s="45">
        <v>0</v>
      </c>
      <c r="I28" s="45">
        <v>0</v>
      </c>
      <c r="J28" s="45">
        <v>0</v>
      </c>
      <c r="K28" s="45">
        <v>0</v>
      </c>
      <c r="L28" s="45">
        <v>0</v>
      </c>
      <c r="M28" s="45">
        <v>0</v>
      </c>
      <c r="N28" s="45">
        <v>0</v>
      </c>
      <c r="O28" s="37" t="s">
        <v>513</v>
      </c>
      <c r="P28" s="358"/>
      <c r="R28" s="119"/>
    </row>
    <row r="29" spans="1:37" ht="22.5" customHeight="1" x14ac:dyDescent="0.25">
      <c r="A29" s="353" t="s">
        <v>612</v>
      </c>
      <c r="B29" s="359" t="s">
        <v>698</v>
      </c>
      <c r="C29" s="39" t="s">
        <v>15</v>
      </c>
      <c r="D29" s="40" t="s">
        <v>683</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58" t="s">
        <v>614</v>
      </c>
    </row>
    <row r="30" spans="1:37" ht="96" x14ac:dyDescent="0.25">
      <c r="A30" s="353"/>
      <c r="B30" s="359"/>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613</v>
      </c>
      <c r="P30" s="358"/>
      <c r="R30">
        <f>'Приложение №12'!D166</f>
        <v>5913.4</v>
      </c>
    </row>
    <row r="31" spans="1:37" ht="24.6" customHeight="1" x14ac:dyDescent="0.25">
      <c r="A31" s="353"/>
      <c r="B31" s="359"/>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8"/>
      <c r="R31">
        <f>'Приложение №12'!D173</f>
        <v>0</v>
      </c>
    </row>
    <row r="32" spans="1:37" ht="21" customHeight="1" x14ac:dyDescent="0.25">
      <c r="A32" s="353"/>
      <c r="B32" s="359"/>
      <c r="C32" s="38" t="s">
        <v>398</v>
      </c>
      <c r="D32" s="37" t="s">
        <v>513</v>
      </c>
      <c r="E32" s="45">
        <v>0</v>
      </c>
      <c r="F32" s="42">
        <f t="shared" si="14"/>
        <v>12808.1</v>
      </c>
      <c r="G32" s="45">
        <v>0</v>
      </c>
      <c r="H32" s="45">
        <v>0</v>
      </c>
      <c r="I32" s="45">
        <v>0</v>
      </c>
      <c r="J32" s="45">
        <v>0</v>
      </c>
      <c r="K32" s="45">
        <v>8587.1</v>
      </c>
      <c r="L32" s="45">
        <v>4221</v>
      </c>
      <c r="M32" s="45">
        <v>0</v>
      </c>
      <c r="N32" s="45">
        <v>0</v>
      </c>
      <c r="O32" s="37" t="s">
        <v>513</v>
      </c>
      <c r="P32" s="358"/>
      <c r="R32">
        <f>'Приложение №12'!D170</f>
        <v>12808.1</v>
      </c>
    </row>
    <row r="35" spans="6:12" x14ac:dyDescent="0.25">
      <c r="F35" s="119">
        <f>'Приложение №12'!D5</f>
        <v>531926.38299999991</v>
      </c>
    </row>
    <row r="36" spans="6:12" x14ac:dyDescent="0.25">
      <c r="F36" s="48">
        <f>F9</f>
        <v>531926.36899999995</v>
      </c>
      <c r="L36" s="83"/>
    </row>
    <row r="37" spans="6:12" x14ac:dyDescent="0.25">
      <c r="F37" s="48">
        <f>F36-F35</f>
        <v>-1.3999999966472387E-2</v>
      </c>
      <c r="J37" s="91"/>
    </row>
  </sheetData>
  <mergeCells count="31">
    <mergeCell ref="A17:A20"/>
    <mergeCell ref="B17:B20"/>
    <mergeCell ref="P17:P20"/>
    <mergeCell ref="A29:A32"/>
    <mergeCell ref="B29:B32"/>
    <mergeCell ref="P29:P32"/>
    <mergeCell ref="A21:A24"/>
    <mergeCell ref="B21:B24"/>
    <mergeCell ref="P21:P24"/>
    <mergeCell ref="A25:A28"/>
    <mergeCell ref="B25:B28"/>
    <mergeCell ref="P25:P28"/>
    <mergeCell ref="A9:A12"/>
    <mergeCell ref="B9:B12"/>
    <mergeCell ref="P9:P12"/>
    <mergeCell ref="A13:A16"/>
    <mergeCell ref="B13:B16"/>
    <mergeCell ref="P13:P16"/>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Normal="100" workbookViewId="0">
      <selection activeCell="L15" sqref="L15"/>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89" t="s">
        <v>617</v>
      </c>
      <c r="P1" s="289"/>
    </row>
    <row r="2" spans="1:16" ht="18.75" x14ac:dyDescent="0.25">
      <c r="A2" s="282" t="s">
        <v>594</v>
      </c>
      <c r="B2" s="282"/>
      <c r="C2" s="282"/>
      <c r="D2" s="282"/>
      <c r="E2" s="282"/>
      <c r="F2" s="282"/>
      <c r="G2" s="282"/>
      <c r="H2" s="282"/>
      <c r="I2" s="282"/>
      <c r="J2" s="282"/>
      <c r="K2" s="282"/>
      <c r="L2" s="282"/>
      <c r="M2" s="282"/>
      <c r="N2" s="282"/>
      <c r="O2" s="282"/>
      <c r="P2" s="282"/>
    </row>
    <row r="3" spans="1:16" ht="18.75" x14ac:dyDescent="0.25">
      <c r="A3" s="294" t="s">
        <v>450</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692</v>
      </c>
      <c r="F6" s="353" t="s">
        <v>599</v>
      </c>
      <c r="G6" s="354" t="s">
        <v>600</v>
      </c>
      <c r="H6" s="355"/>
      <c r="I6" s="355"/>
      <c r="J6" s="355"/>
      <c r="K6" s="355"/>
      <c r="L6" s="355"/>
      <c r="M6" s="355"/>
      <c r="N6" s="356"/>
      <c r="O6" s="353" t="s">
        <v>601</v>
      </c>
      <c r="P6" s="353" t="s">
        <v>602</v>
      </c>
    </row>
    <row r="7" spans="1:16" ht="61.5"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7.75" customHeight="1" x14ac:dyDescent="0.25">
      <c r="A9" s="353">
        <v>1</v>
      </c>
      <c r="B9" s="357" t="s">
        <v>693</v>
      </c>
      <c r="C9" s="39" t="s">
        <v>15</v>
      </c>
      <c r="D9" s="40" t="s">
        <v>683</v>
      </c>
      <c r="E9" s="42">
        <f>E10+E11+E12</f>
        <v>2624.4</v>
      </c>
      <c r="F9" s="42">
        <f>F10+F11+F12</f>
        <v>36427.411</v>
      </c>
      <c r="G9" s="42">
        <f>G10+G11+G12</f>
        <v>3000</v>
      </c>
      <c r="H9" s="42">
        <f t="shared" ref="H9:N9" si="0">H10+H11+H12</f>
        <v>4750</v>
      </c>
      <c r="I9" s="42">
        <f t="shared" si="0"/>
        <v>3000</v>
      </c>
      <c r="J9" s="42">
        <f t="shared" si="0"/>
        <v>4305.2</v>
      </c>
      <c r="K9" s="42">
        <f t="shared" si="0"/>
        <v>4876.8</v>
      </c>
      <c r="L9" s="42">
        <f t="shared" si="0"/>
        <v>7906.5109999999995</v>
      </c>
      <c r="M9" s="42">
        <f t="shared" si="0"/>
        <v>4283.7</v>
      </c>
      <c r="N9" s="42">
        <f t="shared" si="0"/>
        <v>4305.2</v>
      </c>
      <c r="O9" s="43"/>
      <c r="P9" s="358" t="s">
        <v>616</v>
      </c>
    </row>
    <row r="10" spans="1:16" ht="48" x14ac:dyDescent="0.25">
      <c r="A10" s="353"/>
      <c r="B10" s="357"/>
      <c r="C10" s="39" t="s">
        <v>315</v>
      </c>
      <c r="D10" s="40" t="s">
        <v>513</v>
      </c>
      <c r="E10" s="46">
        <f>E14</f>
        <v>2624.4</v>
      </c>
      <c r="F10" s="42">
        <f>G10+H10+I10+J10+K10+L10+M10+N10</f>
        <v>36427.411</v>
      </c>
      <c r="G10" s="42">
        <f>G14</f>
        <v>3000</v>
      </c>
      <c r="H10" s="42">
        <f t="shared" ref="H10:N10" si="1">H14</f>
        <v>4750</v>
      </c>
      <c r="I10" s="42">
        <f t="shared" si="1"/>
        <v>3000</v>
      </c>
      <c r="J10" s="42">
        <f t="shared" si="1"/>
        <v>4305.2</v>
      </c>
      <c r="K10" s="42">
        <f t="shared" si="1"/>
        <v>4876.8</v>
      </c>
      <c r="L10" s="42">
        <f t="shared" si="1"/>
        <v>7906.5109999999995</v>
      </c>
      <c r="M10" s="42">
        <f t="shared" si="1"/>
        <v>4283.7</v>
      </c>
      <c r="N10" s="42">
        <f t="shared" si="1"/>
        <v>4305.2</v>
      </c>
      <c r="O10" s="38" t="s">
        <v>603</v>
      </c>
      <c r="P10" s="358"/>
    </row>
    <row r="11" spans="1:16" ht="36" x14ac:dyDescent="0.25">
      <c r="A11" s="353"/>
      <c r="B11" s="357"/>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8"/>
    </row>
    <row r="12" spans="1:16" ht="33.75" customHeight="1" x14ac:dyDescent="0.25">
      <c r="A12" s="353"/>
      <c r="B12" s="357"/>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x14ac:dyDescent="0.25">
      <c r="A13" s="353" t="s">
        <v>607</v>
      </c>
      <c r="B13" s="359" t="s">
        <v>694</v>
      </c>
      <c r="C13" s="39" t="s">
        <v>15</v>
      </c>
      <c r="D13" s="40" t="s">
        <v>683</v>
      </c>
      <c r="E13" s="46">
        <f t="shared" ref="E13:N13" si="4">E14+E15+E16</f>
        <v>2624.4</v>
      </c>
      <c r="F13" s="42">
        <f t="shared" si="4"/>
        <v>36427.411</v>
      </c>
      <c r="G13" s="42">
        <f t="shared" si="4"/>
        <v>3000</v>
      </c>
      <c r="H13" s="42">
        <f t="shared" si="4"/>
        <v>4750</v>
      </c>
      <c r="I13" s="42">
        <f t="shared" si="4"/>
        <v>3000</v>
      </c>
      <c r="J13" s="42">
        <f t="shared" si="4"/>
        <v>4305.2</v>
      </c>
      <c r="K13" s="42">
        <f t="shared" si="4"/>
        <v>4876.8</v>
      </c>
      <c r="L13" s="42">
        <f t="shared" si="4"/>
        <v>7906.5109999999995</v>
      </c>
      <c r="M13" s="42">
        <f>M14+M15+M16</f>
        <v>4283.7</v>
      </c>
      <c r="N13" s="42">
        <f t="shared" si="4"/>
        <v>4305.2</v>
      </c>
      <c r="O13" s="44"/>
      <c r="P13" s="358"/>
    </row>
    <row r="14" spans="1:16" ht="59.25" customHeight="1" x14ac:dyDescent="0.25">
      <c r="A14" s="353"/>
      <c r="B14" s="359"/>
      <c r="C14" s="38" t="s">
        <v>315</v>
      </c>
      <c r="D14" s="37" t="s">
        <v>513</v>
      </c>
      <c r="E14" s="45">
        <v>2624.4</v>
      </c>
      <c r="F14" s="42">
        <f>G14+H14+I14+J14+K14+L14+M14+N14</f>
        <v>36427.411</v>
      </c>
      <c r="G14" s="45">
        <v>3000</v>
      </c>
      <c r="H14" s="45">
        <v>4750</v>
      </c>
      <c r="I14" s="45">
        <v>3000</v>
      </c>
      <c r="J14" s="45">
        <v>4305.2</v>
      </c>
      <c r="K14" s="45">
        <v>4876.8</v>
      </c>
      <c r="L14" s="45">
        <f>7245.2+430.441-30+260.87</f>
        <v>7906.5109999999995</v>
      </c>
      <c r="M14" s="45">
        <f>4305.2-4305+4283.5</f>
        <v>4283.7</v>
      </c>
      <c r="N14" s="45">
        <v>4305.2</v>
      </c>
      <c r="O14" s="38" t="s">
        <v>615</v>
      </c>
      <c r="P14" s="358"/>
    </row>
    <row r="15" spans="1:16" ht="29.25" customHeight="1" x14ac:dyDescent="0.25">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zoomScale="90" zoomScaleNormal="90" workbookViewId="0">
      <selection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9.85546875" customWidth="1"/>
    <col min="10" max="10" width="7.85546875" bestFit="1" customWidth="1"/>
    <col min="11" max="11" width="10.28515625" customWidth="1"/>
    <col min="12" max="12" width="9.5703125" customWidth="1"/>
    <col min="13" max="13" width="7.28515625" customWidth="1"/>
    <col min="14" max="14" width="10.5703125" customWidth="1"/>
    <col min="15" max="15" width="18.28515625" customWidth="1"/>
    <col min="16" max="16" width="25.140625" customWidth="1"/>
  </cols>
  <sheetData>
    <row r="1" spans="1:16" ht="39.75" customHeight="1" x14ac:dyDescent="0.25">
      <c r="O1" s="289" t="s">
        <v>618</v>
      </c>
      <c r="P1" s="289"/>
    </row>
    <row r="2" spans="1:16" ht="18.75" x14ac:dyDescent="0.25">
      <c r="A2" s="282" t="s">
        <v>594</v>
      </c>
      <c r="B2" s="282"/>
      <c r="C2" s="282"/>
      <c r="D2" s="282"/>
      <c r="E2" s="282"/>
      <c r="F2" s="282"/>
      <c r="G2" s="282"/>
      <c r="H2" s="282"/>
      <c r="I2" s="282"/>
      <c r="J2" s="282"/>
      <c r="K2" s="282"/>
      <c r="L2" s="282"/>
      <c r="M2" s="282"/>
      <c r="N2" s="282"/>
      <c r="O2" s="282"/>
      <c r="P2" s="282"/>
    </row>
    <row r="3" spans="1:16" ht="57.75" customHeight="1" x14ac:dyDescent="0.25">
      <c r="A3" s="294" t="s">
        <v>619</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53.25" customHeight="1" x14ac:dyDescent="0.25">
      <c r="A9" s="353">
        <v>1</v>
      </c>
      <c r="B9" s="357" t="s">
        <v>690</v>
      </c>
      <c r="C9" s="39" t="s">
        <v>15</v>
      </c>
      <c r="D9" s="40" t="s">
        <v>683</v>
      </c>
      <c r="E9" s="42">
        <f t="shared" ref="E9:J9" si="0">E10+E11+E12</f>
        <v>214.7</v>
      </c>
      <c r="F9" s="42">
        <f t="shared" si="0"/>
        <v>134732.23000000001</v>
      </c>
      <c r="G9" s="42">
        <f t="shared" si="0"/>
        <v>4526.1000000000004</v>
      </c>
      <c r="H9" s="42">
        <f t="shared" si="0"/>
        <v>1921.9</v>
      </c>
      <c r="I9" s="42">
        <f t="shared" si="0"/>
        <v>17403.900000000001</v>
      </c>
      <c r="J9" s="42">
        <f t="shared" si="0"/>
        <v>50847.199999999997</v>
      </c>
      <c r="K9" s="42">
        <f t="shared" ref="K9:N9" si="1">K10+K11+K12</f>
        <v>23785</v>
      </c>
      <c r="L9" s="42">
        <f t="shared" si="1"/>
        <v>12780.83</v>
      </c>
      <c r="M9" s="42">
        <f t="shared" si="1"/>
        <v>9097.2000000000007</v>
      </c>
      <c r="N9" s="42">
        <f t="shared" si="1"/>
        <v>14370.1</v>
      </c>
      <c r="O9" s="43"/>
      <c r="P9" s="358" t="s">
        <v>620</v>
      </c>
    </row>
    <row r="10" spans="1:16" ht="54" customHeight="1" x14ac:dyDescent="0.25">
      <c r="A10" s="353"/>
      <c r="B10" s="357"/>
      <c r="C10" s="39" t="s">
        <v>315</v>
      </c>
      <c r="D10" s="40" t="s">
        <v>513</v>
      </c>
      <c r="E10" s="46">
        <f>E14</f>
        <v>214.7</v>
      </c>
      <c r="F10" s="42">
        <f>G10+H10+I10+J10+K10+L10+M10+N10</f>
        <v>24826.13</v>
      </c>
      <c r="G10" s="42">
        <f>G14</f>
        <v>441.1</v>
      </c>
      <c r="H10" s="42">
        <f>H14</f>
        <v>1322</v>
      </c>
      <c r="I10" s="42">
        <f t="shared" ref="I10" si="2">I14</f>
        <v>7987.8</v>
      </c>
      <c r="J10" s="42">
        <f>J14</f>
        <v>3259.2</v>
      </c>
      <c r="K10" s="42">
        <f>K14</f>
        <v>2410</v>
      </c>
      <c r="L10" s="42">
        <f>L14</f>
        <v>5918.83</v>
      </c>
      <c r="M10" s="42">
        <f>M14</f>
        <v>2768.7</v>
      </c>
      <c r="N10" s="42">
        <f>N14</f>
        <v>718.5</v>
      </c>
      <c r="O10" s="38" t="s">
        <v>603</v>
      </c>
      <c r="P10" s="358"/>
    </row>
    <row r="11" spans="1:16" ht="43.5" customHeight="1" x14ac:dyDescent="0.25">
      <c r="A11" s="353"/>
      <c r="B11" s="357"/>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58"/>
    </row>
    <row r="12" spans="1:16" ht="33.75" customHeight="1" x14ac:dyDescent="0.25">
      <c r="A12" s="353"/>
      <c r="B12" s="357"/>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8"/>
    </row>
    <row r="13" spans="1:16" ht="27.75" customHeight="1" x14ac:dyDescent="0.25">
      <c r="A13" s="353" t="s">
        <v>607</v>
      </c>
      <c r="B13" s="359" t="s">
        <v>691</v>
      </c>
      <c r="C13" s="39" t="s">
        <v>15</v>
      </c>
      <c r="D13" s="40" t="s">
        <v>683</v>
      </c>
      <c r="E13" s="46">
        <f>E14+E15+E16</f>
        <v>214.7</v>
      </c>
      <c r="F13" s="42">
        <f>F14+F15+F16</f>
        <v>134732.23000000001</v>
      </c>
      <c r="G13" s="42">
        <f>G14+G15+G16</f>
        <v>4526.1000000000004</v>
      </c>
      <c r="H13" s="42">
        <f t="shared" ref="H13:N13" si="4">H14+H15+H16</f>
        <v>1921.9</v>
      </c>
      <c r="I13" s="42">
        <f t="shared" si="4"/>
        <v>17403.900000000001</v>
      </c>
      <c r="J13" s="42">
        <f t="shared" si="4"/>
        <v>50847.199999999997</v>
      </c>
      <c r="K13" s="42">
        <f t="shared" si="4"/>
        <v>23785</v>
      </c>
      <c r="L13" s="42">
        <f>L14+L15+L16</f>
        <v>12780.83</v>
      </c>
      <c r="M13" s="42">
        <f>M14+M15+M16</f>
        <v>9097.2000000000007</v>
      </c>
      <c r="N13" s="42">
        <f t="shared" si="4"/>
        <v>14370.1</v>
      </c>
      <c r="O13" s="44"/>
      <c r="P13" s="358"/>
    </row>
    <row r="14" spans="1:16" ht="59.25" customHeight="1" x14ac:dyDescent="0.25">
      <c r="A14" s="353"/>
      <c r="B14" s="359"/>
      <c r="C14" s="38" t="s">
        <v>315</v>
      </c>
      <c r="D14" s="37" t="s">
        <v>513</v>
      </c>
      <c r="E14" s="45">
        <v>214.7</v>
      </c>
      <c r="F14" s="42">
        <f>G14+H14+I14+J14+K14+L14+M14+N14</f>
        <v>24826.13</v>
      </c>
      <c r="G14" s="45">
        <v>441.1</v>
      </c>
      <c r="H14" s="45">
        <v>1322</v>
      </c>
      <c r="I14" s="45">
        <v>7987.8</v>
      </c>
      <c r="J14" s="45">
        <v>3259.2</v>
      </c>
      <c r="K14" s="45">
        <v>2410</v>
      </c>
      <c r="L14" s="45">
        <f>2964.758+465.072+2489</f>
        <v>5918.83</v>
      </c>
      <c r="M14" s="45">
        <v>2768.7</v>
      </c>
      <c r="N14" s="45">
        <v>718.5</v>
      </c>
      <c r="O14" s="38" t="s">
        <v>615</v>
      </c>
      <c r="P14" s="358"/>
    </row>
    <row r="15" spans="1:16" ht="29.25" customHeight="1" x14ac:dyDescent="0.25">
      <c r="A15" s="353"/>
      <c r="B15" s="359"/>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sheetData>
  <mergeCells count="19">
    <mergeCell ref="A13:A16"/>
    <mergeCell ref="B13:B16"/>
    <mergeCell ref="P13:P16"/>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zoomScale="90" zoomScaleNormal="90" workbookViewId="0">
      <selection activeCell="L14" sqref="L14"/>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89" t="s">
        <v>621</v>
      </c>
      <c r="P1" s="289"/>
    </row>
    <row r="2" spans="1:16" ht="18.75" x14ac:dyDescent="0.25">
      <c r="A2" s="282" t="s">
        <v>594</v>
      </c>
      <c r="B2" s="282"/>
      <c r="C2" s="282"/>
      <c r="D2" s="282"/>
      <c r="E2" s="282"/>
      <c r="F2" s="282"/>
      <c r="G2" s="282"/>
      <c r="H2" s="282"/>
      <c r="I2" s="282"/>
      <c r="J2" s="282"/>
      <c r="K2" s="282"/>
      <c r="L2" s="282"/>
      <c r="M2" s="282"/>
      <c r="N2" s="282"/>
      <c r="O2" s="282"/>
      <c r="P2" s="282"/>
    </row>
    <row r="3" spans="1:16" ht="57.75" customHeight="1" x14ac:dyDescent="0.25">
      <c r="A3" s="294" t="s">
        <v>622</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7" t="s">
        <v>686</v>
      </c>
      <c r="C9" s="39" t="s">
        <v>15</v>
      </c>
      <c r="D9" s="40" t="s">
        <v>605</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v>
      </c>
      <c r="N9" s="42">
        <f>N10+N11+N12</f>
        <v>243.8</v>
      </c>
      <c r="O9" s="43"/>
      <c r="P9" s="358"/>
    </row>
    <row r="10" spans="1:16" ht="54" customHeight="1" x14ac:dyDescent="0.25">
      <c r="A10" s="353"/>
      <c r="B10" s="357"/>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v>
      </c>
      <c r="N10" s="42">
        <f t="shared" si="1"/>
        <v>243.8</v>
      </c>
      <c r="O10" s="38"/>
      <c r="P10" s="358"/>
    </row>
    <row r="11" spans="1:16" ht="39.75" customHeight="1" x14ac:dyDescent="0.25">
      <c r="A11" s="353"/>
      <c r="B11" s="357"/>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8"/>
    </row>
    <row r="12" spans="1:16" ht="30" customHeight="1" x14ac:dyDescent="0.25">
      <c r="A12" s="353"/>
      <c r="B12" s="357"/>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8"/>
    </row>
    <row r="13" spans="1:16" ht="27.75" customHeight="1" x14ac:dyDescent="0.25">
      <c r="A13" s="353" t="s">
        <v>607</v>
      </c>
      <c r="B13" s="359" t="s">
        <v>687</v>
      </c>
      <c r="C13" s="39" t="s">
        <v>15</v>
      </c>
      <c r="D13" s="40" t="s">
        <v>605</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v>
      </c>
      <c r="N13" s="42">
        <f t="shared" si="3"/>
        <v>243.8</v>
      </c>
      <c r="O13" s="44"/>
      <c r="P13" s="358" t="s">
        <v>624</v>
      </c>
    </row>
    <row r="14" spans="1:16" ht="59.25" customHeight="1" x14ac:dyDescent="0.25">
      <c r="A14" s="353"/>
      <c r="B14" s="359"/>
      <c r="C14" s="38" t="s">
        <v>315</v>
      </c>
      <c r="D14" s="37" t="s">
        <v>513</v>
      </c>
      <c r="E14" s="45">
        <v>215.5</v>
      </c>
      <c r="F14" s="42">
        <f>G14+H14+I14+J14+K14+L14+M14+N14</f>
        <v>8754.3000000000011</v>
      </c>
      <c r="G14" s="45">
        <v>215.5</v>
      </c>
      <c r="H14" s="45">
        <v>499.2</v>
      </c>
      <c r="I14" s="45">
        <v>4233.1000000000004</v>
      </c>
      <c r="J14" s="45">
        <v>1194.9000000000001</v>
      </c>
      <c r="K14" s="45">
        <v>397.6</v>
      </c>
      <c r="L14" s="45">
        <f>947.1+275.2+239.5</f>
        <v>1461.8</v>
      </c>
      <c r="M14" s="45">
        <v>508.4</v>
      </c>
      <c r="N14" s="45">
        <v>243.8</v>
      </c>
      <c r="O14" s="38" t="s">
        <v>623</v>
      </c>
      <c r="P14" s="358"/>
    </row>
    <row r="15" spans="1:16" ht="29.25" customHeight="1" x14ac:dyDescent="0.25">
      <c r="A15" s="353"/>
      <c r="B15" s="359"/>
      <c r="C15" s="38" t="s">
        <v>18</v>
      </c>
      <c r="D15" s="37" t="s">
        <v>513</v>
      </c>
      <c r="E15" s="45">
        <v>0</v>
      </c>
      <c r="F15" s="42">
        <f>G15+H15+I15+J15+K15+L15+M15+N15</f>
        <v>0</v>
      </c>
      <c r="G15" s="45">
        <v>0</v>
      </c>
      <c r="H15" s="45">
        <v>0</v>
      </c>
      <c r="I15" s="45">
        <v>0</v>
      </c>
      <c r="J15" s="45">
        <v>0</v>
      </c>
      <c r="K15" s="45">
        <v>0</v>
      </c>
      <c r="L15" s="45">
        <v>0</v>
      </c>
      <c r="M15" s="45">
        <v>0</v>
      </c>
      <c r="N15" s="45">
        <v>0</v>
      </c>
      <c r="O15" s="37" t="s">
        <v>513</v>
      </c>
      <c r="P15" s="358"/>
    </row>
    <row r="16" spans="1:16" ht="40.5" customHeight="1" x14ac:dyDescent="0.25">
      <c r="A16" s="353"/>
      <c r="B16" s="359"/>
      <c r="C16" s="38" t="s">
        <v>398</v>
      </c>
      <c r="D16" s="37" t="s">
        <v>513</v>
      </c>
      <c r="E16" s="45">
        <v>0</v>
      </c>
      <c r="F16" s="42">
        <f>G16+H16+I16+J16+K16+L16+M16+N16</f>
        <v>0</v>
      </c>
      <c r="G16" s="45">
        <v>0</v>
      </c>
      <c r="H16" s="45">
        <v>0</v>
      </c>
      <c r="I16" s="45">
        <v>0</v>
      </c>
      <c r="J16" s="45">
        <v>0</v>
      </c>
      <c r="K16" s="45">
        <v>0</v>
      </c>
      <c r="L16" s="45">
        <v>0</v>
      </c>
      <c r="M16" s="45">
        <v>0</v>
      </c>
      <c r="N16" s="45">
        <v>0</v>
      </c>
      <c r="O16" s="37" t="s">
        <v>513</v>
      </c>
      <c r="P16" s="358"/>
    </row>
    <row r="17" spans="1:16" ht="30.75" customHeight="1" x14ac:dyDescent="0.25">
      <c r="A17" s="353" t="s">
        <v>609</v>
      </c>
      <c r="B17" s="359" t="s">
        <v>688</v>
      </c>
      <c r="C17" s="39" t="s">
        <v>15</v>
      </c>
      <c r="D17" s="40" t="s">
        <v>605</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8" t="s">
        <v>625</v>
      </c>
    </row>
    <row r="18" spans="1:16" ht="36" x14ac:dyDescent="0.25">
      <c r="A18" s="353"/>
      <c r="B18" s="359"/>
      <c r="C18" s="38" t="s">
        <v>315</v>
      </c>
      <c r="D18" s="37" t="s">
        <v>513</v>
      </c>
      <c r="E18" s="45">
        <v>0</v>
      </c>
      <c r="F18" s="42">
        <f>G18+H18+I18+J18+K18+L18+M18+N18</f>
        <v>15</v>
      </c>
      <c r="G18" s="45">
        <v>0</v>
      </c>
      <c r="H18" s="45">
        <v>0</v>
      </c>
      <c r="I18" s="45">
        <v>15</v>
      </c>
      <c r="J18" s="45">
        <v>0</v>
      </c>
      <c r="K18" s="45">
        <v>0</v>
      </c>
      <c r="L18" s="45">
        <v>0</v>
      </c>
      <c r="M18" s="45">
        <v>0</v>
      </c>
      <c r="N18" s="45">
        <v>0</v>
      </c>
      <c r="O18" s="38" t="s">
        <v>626</v>
      </c>
      <c r="P18" s="358"/>
    </row>
    <row r="19" spans="1:16" ht="24" x14ac:dyDescent="0.25">
      <c r="A19" s="353"/>
      <c r="B19" s="359"/>
      <c r="C19" s="38" t="s">
        <v>18</v>
      </c>
      <c r="D19" s="37" t="s">
        <v>513</v>
      </c>
      <c r="E19" s="45">
        <v>0</v>
      </c>
      <c r="F19" s="42">
        <f>G19+H19+I19+J19+K19+L19+M19+N19</f>
        <v>0</v>
      </c>
      <c r="G19" s="45">
        <v>0</v>
      </c>
      <c r="H19" s="45">
        <v>0</v>
      </c>
      <c r="I19" s="45">
        <v>0</v>
      </c>
      <c r="J19" s="45">
        <v>0</v>
      </c>
      <c r="K19" s="45">
        <v>0</v>
      </c>
      <c r="L19" s="45">
        <v>0</v>
      </c>
      <c r="M19" s="45">
        <v>0</v>
      </c>
      <c r="N19" s="45">
        <v>0</v>
      </c>
      <c r="O19" s="37" t="s">
        <v>513</v>
      </c>
      <c r="P19" s="358"/>
    </row>
    <row r="20" spans="1:16" ht="33.75" customHeight="1" x14ac:dyDescent="0.25">
      <c r="A20" s="353"/>
      <c r="B20" s="359"/>
      <c r="C20" s="38" t="s">
        <v>398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34.5" customHeight="1" x14ac:dyDescent="0.25">
      <c r="A21" s="353" t="s">
        <v>610</v>
      </c>
      <c r="B21" s="359" t="s">
        <v>689</v>
      </c>
      <c r="C21" s="39" t="s">
        <v>15</v>
      </c>
      <c r="D21" s="40" t="s">
        <v>605</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8" t="s">
        <v>627</v>
      </c>
    </row>
    <row r="22" spans="1:16" ht="60" x14ac:dyDescent="0.25">
      <c r="A22" s="353"/>
      <c r="B22" s="359"/>
      <c r="C22" s="38" t="s">
        <v>315</v>
      </c>
      <c r="D22" s="37" t="s">
        <v>513</v>
      </c>
      <c r="E22" s="45">
        <v>0</v>
      </c>
      <c r="F22" s="42">
        <f>G22+H22+I22+J22+K22+L22+M22+N22</f>
        <v>7756.2</v>
      </c>
      <c r="G22" s="45">
        <v>0</v>
      </c>
      <c r="H22" s="45">
        <v>0</v>
      </c>
      <c r="I22" s="45">
        <v>0</v>
      </c>
      <c r="J22" s="45">
        <v>4776.2</v>
      </c>
      <c r="K22" s="45">
        <v>0</v>
      </c>
      <c r="L22" s="45">
        <v>2980</v>
      </c>
      <c r="M22" s="45">
        <v>0</v>
      </c>
      <c r="N22" s="45">
        <v>0</v>
      </c>
      <c r="O22" s="38" t="s">
        <v>623</v>
      </c>
      <c r="P22" s="358"/>
    </row>
    <row r="23" spans="1:16" ht="36" customHeight="1" x14ac:dyDescent="0.25">
      <c r="A23" s="353"/>
      <c r="B23" s="359"/>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8"/>
    </row>
    <row r="24" spans="1:16" ht="30.75" customHeight="1" x14ac:dyDescent="0.25">
      <c r="A24" s="353"/>
      <c r="B24" s="359"/>
      <c r="C24" s="38" t="s">
        <v>398</v>
      </c>
      <c r="D24" s="37" t="s">
        <v>513</v>
      </c>
      <c r="E24" s="45">
        <v>0</v>
      </c>
      <c r="F24" s="42">
        <f t="shared" si="9"/>
        <v>0</v>
      </c>
      <c r="G24" s="45">
        <v>0</v>
      </c>
      <c r="H24" s="45">
        <v>0</v>
      </c>
      <c r="I24" s="45">
        <v>0</v>
      </c>
      <c r="J24" s="45">
        <v>0</v>
      </c>
      <c r="K24" s="45">
        <v>0</v>
      </c>
      <c r="L24" s="45">
        <v>0</v>
      </c>
      <c r="M24" s="45">
        <v>0</v>
      </c>
      <c r="N24" s="45">
        <v>0</v>
      </c>
      <c r="O24" s="37" t="s">
        <v>513</v>
      </c>
      <c r="P24" s="358"/>
    </row>
  </sheetData>
  <mergeCells count="25">
    <mergeCell ref="A9:A12"/>
    <mergeCell ref="B9:B12"/>
    <mergeCell ref="P9:P12"/>
    <mergeCell ref="A21:A24"/>
    <mergeCell ref="B21:B24"/>
    <mergeCell ref="P21:P24"/>
    <mergeCell ref="A13:A16"/>
    <mergeCell ref="B13:B16"/>
    <mergeCell ref="P13:P16"/>
    <mergeCell ref="A17:A20"/>
    <mergeCell ref="B17:B20"/>
    <mergeCell ref="P17:P20"/>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topLeftCell="A7" zoomScaleNormal="100" workbookViewId="0">
      <selection activeCell="B19" sqref="B19"/>
    </sheetView>
  </sheetViews>
  <sheetFormatPr defaultRowHeight="15" x14ac:dyDescent="0.25"/>
  <cols>
    <col min="1" max="1" width="22" customWidth="1"/>
    <col min="2" max="2" width="14.7109375" customWidth="1"/>
    <col min="3" max="4" width="9.28515625" bestFit="1" customWidth="1"/>
    <col min="5" max="5" width="10.28515625" bestFit="1" customWidth="1"/>
    <col min="7" max="8" width="10.28515625" bestFit="1" customWidth="1"/>
  </cols>
  <sheetData>
    <row r="1" spans="1:10" ht="29.25" customHeight="1" x14ac:dyDescent="0.25">
      <c r="A1" s="231" t="s">
        <v>298</v>
      </c>
      <c r="B1" s="231"/>
      <c r="C1" s="231"/>
      <c r="D1" s="231"/>
      <c r="E1" s="231"/>
      <c r="F1" s="231"/>
      <c r="G1" s="231"/>
      <c r="H1" s="231"/>
    </row>
    <row r="2" spans="1:10" ht="30.95" customHeight="1" x14ac:dyDescent="0.25">
      <c r="A2" s="14" t="s">
        <v>299</v>
      </c>
      <c r="B2" s="234" t="s">
        <v>528</v>
      </c>
      <c r="C2" s="234"/>
      <c r="D2" s="234"/>
      <c r="E2" s="234"/>
      <c r="F2" s="234"/>
      <c r="G2" s="234"/>
      <c r="H2" s="234"/>
      <c r="I2" s="234"/>
      <c r="J2" s="234"/>
    </row>
    <row r="3" spans="1:10" ht="32.25" customHeight="1" x14ac:dyDescent="0.25">
      <c r="A3" s="232" t="s">
        <v>300</v>
      </c>
      <c r="B3" s="235" t="s">
        <v>317</v>
      </c>
      <c r="C3" s="235"/>
      <c r="D3" s="235"/>
      <c r="E3" s="235"/>
      <c r="F3" s="235"/>
      <c r="G3" s="235"/>
      <c r="H3" s="235"/>
      <c r="I3" s="235"/>
      <c r="J3" s="235"/>
    </row>
    <row r="4" spans="1:10" ht="16.5" customHeight="1" x14ac:dyDescent="0.25">
      <c r="A4" s="233"/>
      <c r="B4" s="235" t="s">
        <v>301</v>
      </c>
      <c r="C4" s="235"/>
      <c r="D4" s="235"/>
      <c r="E4" s="235"/>
      <c r="F4" s="235"/>
      <c r="G4" s="235"/>
      <c r="H4" s="235"/>
      <c r="I4" s="235"/>
      <c r="J4" s="235"/>
    </row>
    <row r="5" spans="1:10" ht="47.25" x14ac:dyDescent="0.25">
      <c r="A5" s="14" t="s">
        <v>302</v>
      </c>
      <c r="B5" s="228" t="s">
        <v>303</v>
      </c>
      <c r="C5" s="229"/>
      <c r="D5" s="229"/>
      <c r="E5" s="229"/>
      <c r="F5" s="229"/>
      <c r="G5" s="229"/>
      <c r="H5" s="229"/>
      <c r="I5" s="229"/>
      <c r="J5" s="230"/>
    </row>
    <row r="6" spans="1:10" ht="48.75" customHeight="1" x14ac:dyDescent="0.25">
      <c r="A6" s="6" t="s">
        <v>8</v>
      </c>
      <c r="B6" s="225" t="s">
        <v>304</v>
      </c>
      <c r="C6" s="226"/>
      <c r="D6" s="226"/>
      <c r="E6" s="226"/>
      <c r="F6" s="226"/>
      <c r="G6" s="226"/>
      <c r="H6" s="226"/>
      <c r="I6" s="226"/>
      <c r="J6" s="227"/>
    </row>
    <row r="7" spans="1:10" ht="21" customHeight="1" x14ac:dyDescent="0.25">
      <c r="A7" s="189" t="s">
        <v>305</v>
      </c>
      <c r="B7" s="219" t="s">
        <v>318</v>
      </c>
      <c r="C7" s="220"/>
      <c r="D7" s="220"/>
      <c r="E7" s="220"/>
      <c r="F7" s="220"/>
      <c r="G7" s="220"/>
      <c r="H7" s="220"/>
      <c r="I7" s="220"/>
      <c r="J7" s="221"/>
    </row>
    <row r="8" spans="1:10" ht="18" customHeight="1" x14ac:dyDescent="0.25">
      <c r="A8" s="190"/>
      <c r="B8" s="219" t="s">
        <v>319</v>
      </c>
      <c r="C8" s="220"/>
      <c r="D8" s="220"/>
      <c r="E8" s="220"/>
      <c r="F8" s="220"/>
      <c r="G8" s="220"/>
      <c r="H8" s="220"/>
      <c r="I8" s="220"/>
      <c r="J8" s="221"/>
    </row>
    <row r="9" spans="1:10" ht="20.100000000000001" customHeight="1" x14ac:dyDescent="0.25">
      <c r="A9" s="190"/>
      <c r="B9" s="219" t="s">
        <v>320</v>
      </c>
      <c r="C9" s="220"/>
      <c r="D9" s="220"/>
      <c r="E9" s="220"/>
      <c r="F9" s="220"/>
      <c r="G9" s="220"/>
      <c r="H9" s="220"/>
      <c r="I9" s="220"/>
      <c r="J9" s="221"/>
    </row>
    <row r="10" spans="1:10" ht="20.100000000000001" customHeight="1" x14ac:dyDescent="0.25">
      <c r="A10" s="190"/>
      <c r="B10" s="219" t="s">
        <v>321</v>
      </c>
      <c r="C10" s="220"/>
      <c r="D10" s="220"/>
      <c r="E10" s="220"/>
      <c r="F10" s="220"/>
      <c r="G10" s="220"/>
      <c r="H10" s="220"/>
      <c r="I10" s="220"/>
      <c r="J10" s="221"/>
    </row>
    <row r="11" spans="1:10" ht="31.5" customHeight="1" x14ac:dyDescent="0.25">
      <c r="A11" s="190"/>
      <c r="B11" s="219" t="s">
        <v>322</v>
      </c>
      <c r="C11" s="220"/>
      <c r="D11" s="220"/>
      <c r="E11" s="220"/>
      <c r="F11" s="220"/>
      <c r="G11" s="220"/>
      <c r="H11" s="220"/>
      <c r="I11" s="220"/>
      <c r="J11" s="221"/>
    </row>
    <row r="12" spans="1:10" ht="18.95" customHeight="1" x14ac:dyDescent="0.25">
      <c r="A12" s="190"/>
      <c r="B12" s="219" t="s">
        <v>323</v>
      </c>
      <c r="C12" s="220"/>
      <c r="D12" s="220"/>
      <c r="E12" s="220"/>
      <c r="F12" s="220"/>
      <c r="G12" s="220"/>
      <c r="H12" s="220"/>
      <c r="I12" s="220"/>
      <c r="J12" s="221"/>
    </row>
    <row r="13" spans="1:10" ht="33.75" customHeight="1" x14ac:dyDescent="0.25">
      <c r="A13" s="190"/>
      <c r="B13" s="219" t="s">
        <v>324</v>
      </c>
      <c r="C13" s="220"/>
      <c r="D13" s="220"/>
      <c r="E13" s="220"/>
      <c r="F13" s="220"/>
      <c r="G13" s="220"/>
      <c r="H13" s="220"/>
      <c r="I13" s="220"/>
      <c r="J13" s="221"/>
    </row>
    <row r="14" spans="1:10" ht="35.1" customHeight="1" x14ac:dyDescent="0.25">
      <c r="A14" s="190"/>
      <c r="B14" s="222" t="s">
        <v>325</v>
      </c>
      <c r="C14" s="223"/>
      <c r="D14" s="223"/>
      <c r="E14" s="223"/>
      <c r="F14" s="223"/>
      <c r="G14" s="223"/>
      <c r="H14" s="223"/>
      <c r="I14" s="223"/>
      <c r="J14" s="224"/>
    </row>
    <row r="15" spans="1:10" ht="45" customHeight="1" x14ac:dyDescent="0.25">
      <c r="A15" s="191"/>
      <c r="B15" s="222" t="s">
        <v>741</v>
      </c>
      <c r="C15" s="223"/>
      <c r="D15" s="223"/>
      <c r="E15" s="223"/>
      <c r="F15" s="223"/>
      <c r="G15" s="223"/>
      <c r="H15" s="223"/>
      <c r="I15" s="223"/>
      <c r="J15" s="224"/>
    </row>
    <row r="16" spans="1:10" ht="31.5" customHeight="1" x14ac:dyDescent="0.25">
      <c r="A16" s="95" t="s">
        <v>306</v>
      </c>
      <c r="B16" s="213" t="s">
        <v>728</v>
      </c>
      <c r="C16" s="214"/>
      <c r="D16" s="214"/>
      <c r="E16" s="214"/>
      <c r="F16" s="214"/>
      <c r="G16" s="214"/>
      <c r="H16" s="214"/>
      <c r="I16" s="214"/>
      <c r="J16" s="215"/>
    </row>
    <row r="17" spans="1:10" ht="42.95" customHeight="1" x14ac:dyDescent="0.25">
      <c r="A17" s="184" t="s">
        <v>307</v>
      </c>
      <c r="B17" s="213" t="s">
        <v>13</v>
      </c>
      <c r="C17" s="214"/>
      <c r="D17" s="214"/>
      <c r="E17" s="214"/>
      <c r="F17" s="214"/>
      <c r="G17" s="214"/>
      <c r="H17" s="214"/>
      <c r="I17" s="214"/>
      <c r="J17" s="215"/>
    </row>
    <row r="18" spans="1:10" ht="24.6" customHeight="1" x14ac:dyDescent="0.25">
      <c r="A18" s="184"/>
      <c r="B18" s="22" t="s">
        <v>14</v>
      </c>
      <c r="C18" s="19" t="s">
        <v>308</v>
      </c>
      <c r="D18" s="19" t="s">
        <v>309</v>
      </c>
      <c r="E18" s="19" t="s">
        <v>310</v>
      </c>
      <c r="F18" s="21" t="s">
        <v>311</v>
      </c>
      <c r="G18" s="21" t="s">
        <v>312</v>
      </c>
      <c r="H18" s="21" t="s">
        <v>313</v>
      </c>
      <c r="I18" s="21" t="s">
        <v>44</v>
      </c>
      <c r="J18" s="21" t="s">
        <v>45</v>
      </c>
    </row>
    <row r="19" spans="1:10" ht="15.75" x14ac:dyDescent="0.25">
      <c r="A19" s="6" t="s">
        <v>314</v>
      </c>
      <c r="B19" s="20">
        <f>B20+B21+B22</f>
        <v>531926.36899999995</v>
      </c>
      <c r="C19" s="20">
        <f>C20+C21</f>
        <v>54104.299999999996</v>
      </c>
      <c r="D19" s="20">
        <f t="shared" ref="D19:J19" si="0">D20+D21</f>
        <v>55352.5</v>
      </c>
      <c r="E19" s="20">
        <f t="shared" si="0"/>
        <v>45339.899999999994</v>
      </c>
      <c r="F19" s="20">
        <f t="shared" si="0"/>
        <v>94588</v>
      </c>
      <c r="G19" s="20">
        <f>G20+G21+G22</f>
        <v>107248.20000000001</v>
      </c>
      <c r="H19" s="20">
        <f>H20+H21+H22</f>
        <v>107727.41899999999</v>
      </c>
      <c r="I19" s="20">
        <f t="shared" si="0"/>
        <v>33946.75</v>
      </c>
      <c r="J19" s="20">
        <f t="shared" si="0"/>
        <v>33619.299999999996</v>
      </c>
    </row>
    <row r="20" spans="1:10" ht="52.5" customHeight="1" x14ac:dyDescent="0.25">
      <c r="A20" s="6" t="s">
        <v>315</v>
      </c>
      <c r="B20" s="20">
        <f>C20+D20+E20+F20+G20+H20+I20+J20</f>
        <v>497478.16899999994</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91331.918999999994</v>
      </c>
      <c r="I20" s="21">
        <f>'Приложение №13 (ПП1)'!M10</f>
        <v>33946.75</v>
      </c>
      <c r="J20" s="21">
        <f>'Приложение №13 (ПП1)'!N10</f>
        <v>33619.299999999996</v>
      </c>
    </row>
    <row r="21" spans="1:10" ht="47.25" x14ac:dyDescent="0.2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x14ac:dyDescent="0.2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x14ac:dyDescent="0.25">
      <c r="A23" s="184" t="s">
        <v>316</v>
      </c>
      <c r="B23" s="216" t="s">
        <v>326</v>
      </c>
      <c r="C23" s="217"/>
      <c r="D23" s="217"/>
      <c r="E23" s="217"/>
      <c r="F23" s="217"/>
      <c r="G23" s="217"/>
      <c r="H23" s="217"/>
      <c r="I23" s="217"/>
      <c r="J23" s="218"/>
    </row>
    <row r="24" spans="1:10" ht="33" customHeight="1" x14ac:dyDescent="0.25">
      <c r="A24" s="184"/>
      <c r="B24" s="216" t="s">
        <v>328</v>
      </c>
      <c r="C24" s="217"/>
      <c r="D24" s="217"/>
      <c r="E24" s="217"/>
      <c r="F24" s="217"/>
      <c r="G24" s="217"/>
      <c r="H24" s="217"/>
      <c r="I24" s="217"/>
      <c r="J24" s="218"/>
    </row>
    <row r="25" spans="1:10" ht="78.75" customHeight="1" x14ac:dyDescent="0.25">
      <c r="A25" s="184"/>
      <c r="B25" s="216" t="s">
        <v>327</v>
      </c>
      <c r="C25" s="217"/>
      <c r="D25" s="217"/>
      <c r="E25" s="217"/>
      <c r="F25" s="217"/>
      <c r="G25" s="217"/>
      <c r="H25" s="217"/>
      <c r="I25" s="217"/>
      <c r="J25" s="218"/>
    </row>
  </sheetData>
  <mergeCells count="24">
    <mergeCell ref="B5:J5"/>
    <mergeCell ref="A1:H1"/>
    <mergeCell ref="A3:A4"/>
    <mergeCell ref="B2:J2"/>
    <mergeCell ref="B3:J3"/>
    <mergeCell ref="B4:J4"/>
    <mergeCell ref="B6:J6"/>
    <mergeCell ref="B7:J7"/>
    <mergeCell ref="B8:J8"/>
    <mergeCell ref="B9:J9"/>
    <mergeCell ref="B10:J10"/>
    <mergeCell ref="B11:J11"/>
    <mergeCell ref="B12:J12"/>
    <mergeCell ref="B13:J13"/>
    <mergeCell ref="B14:J14"/>
    <mergeCell ref="A7:A15"/>
    <mergeCell ref="B15:J15"/>
    <mergeCell ref="B16:J16"/>
    <mergeCell ref="B17:J17"/>
    <mergeCell ref="A23:A25"/>
    <mergeCell ref="A17:A18"/>
    <mergeCell ref="B23:J23"/>
    <mergeCell ref="B24:J24"/>
    <mergeCell ref="B25:J25"/>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zoomScaleNormal="100" workbookViewId="0">
      <selection activeCell="L13" sqref="L13"/>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7.28515625" bestFit="1" customWidth="1"/>
    <col min="10" max="10" width="7.85546875" bestFit="1" customWidth="1"/>
    <col min="11" max="12" width="7.28515625" bestFit="1" customWidth="1"/>
    <col min="13" max="14" width="7.28515625" customWidth="1"/>
    <col min="15" max="15" width="18.28515625" customWidth="1"/>
    <col min="16" max="16" width="25.140625" customWidth="1"/>
  </cols>
  <sheetData>
    <row r="1" spans="1:16" ht="39.75" customHeight="1" x14ac:dyDescent="0.25">
      <c r="O1" s="289" t="s">
        <v>628</v>
      </c>
      <c r="P1" s="289"/>
    </row>
    <row r="2" spans="1:16" ht="18.75" x14ac:dyDescent="0.25">
      <c r="A2" s="282" t="s">
        <v>594</v>
      </c>
      <c r="B2" s="282"/>
      <c r="C2" s="282"/>
      <c r="D2" s="282"/>
      <c r="E2" s="282"/>
      <c r="F2" s="282"/>
      <c r="G2" s="282"/>
      <c r="H2" s="282"/>
      <c r="I2" s="282"/>
      <c r="J2" s="282"/>
      <c r="K2" s="282"/>
      <c r="L2" s="282"/>
      <c r="M2" s="282"/>
      <c r="N2" s="282"/>
      <c r="O2" s="282"/>
      <c r="P2" s="282"/>
    </row>
    <row r="3" spans="1:16" ht="57.75" customHeight="1" x14ac:dyDescent="0.25">
      <c r="A3" s="294" t="s">
        <v>471</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x14ac:dyDescent="0.25">
      <c r="A9" s="353">
        <v>1</v>
      </c>
      <c r="B9" s="357" t="s">
        <v>684</v>
      </c>
      <c r="C9" s="39" t="s">
        <v>15</v>
      </c>
      <c r="D9" s="40" t="s">
        <v>605</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58" t="s">
        <v>630</v>
      </c>
    </row>
    <row r="10" spans="1:16" ht="54" customHeight="1" x14ac:dyDescent="0.25">
      <c r="A10" s="353"/>
      <c r="B10" s="357"/>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629</v>
      </c>
      <c r="P10" s="358"/>
    </row>
    <row r="11" spans="1:16" ht="39.75" customHeight="1" x14ac:dyDescent="0.25">
      <c r="A11" s="353"/>
      <c r="B11" s="357"/>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58"/>
    </row>
    <row r="12" spans="1:16" ht="27.75" customHeight="1" x14ac:dyDescent="0.25">
      <c r="A12" s="353" t="s">
        <v>607</v>
      </c>
      <c r="B12" s="360" t="s">
        <v>685</v>
      </c>
      <c r="C12" s="39" t="s">
        <v>15</v>
      </c>
      <c r="D12" s="40" t="s">
        <v>605</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58" t="s">
        <v>631</v>
      </c>
    </row>
    <row r="13" spans="1:16" ht="59.25" customHeight="1" x14ac:dyDescent="0.25">
      <c r="A13" s="353"/>
      <c r="B13" s="360"/>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629</v>
      </c>
      <c r="P13" s="358"/>
    </row>
    <row r="14" spans="1:16" ht="42" customHeight="1" x14ac:dyDescent="0.25">
      <c r="A14" s="353"/>
      <c r="B14" s="360"/>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58"/>
    </row>
  </sheetData>
  <mergeCells count="19">
    <mergeCell ref="A12:A14"/>
    <mergeCell ref="B12:B14"/>
    <mergeCell ref="P12:P14"/>
    <mergeCell ref="O6:O7"/>
    <mergeCell ref="P6:P7"/>
    <mergeCell ref="A9:A11"/>
    <mergeCell ref="B9:B11"/>
    <mergeCell ref="P9:P11"/>
    <mergeCell ref="O1:P1"/>
    <mergeCell ref="A2:P2"/>
    <mergeCell ref="A3:P3"/>
    <mergeCell ref="A4:P4"/>
    <mergeCell ref="A6:A7"/>
    <mergeCell ref="B6:B7"/>
    <mergeCell ref="C6:C7"/>
    <mergeCell ref="D6:D7"/>
    <mergeCell ref="E6:E7"/>
    <mergeCell ref="F6:F7"/>
    <mergeCell ref="G6:N6"/>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F9" sqref="F9"/>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8" width="7.85546875" bestFit="1" customWidth="1"/>
    <col min="9" max="9" width="13.140625" customWidth="1"/>
    <col min="10" max="10" width="7.85546875" bestFit="1" customWidth="1"/>
    <col min="11" max="11" width="7.28515625" bestFit="1" customWidth="1"/>
    <col min="12" max="12" width="11.85546875" customWidth="1"/>
    <col min="13" max="13" width="13.5703125" customWidth="1"/>
    <col min="14" max="14" width="7.28515625" customWidth="1"/>
    <col min="15" max="15" width="18.28515625" customWidth="1"/>
    <col min="16" max="16" width="25.140625" customWidth="1"/>
  </cols>
  <sheetData>
    <row r="1" spans="1:16" ht="39.75" customHeight="1" x14ac:dyDescent="0.25">
      <c r="O1" s="289" t="s">
        <v>632</v>
      </c>
      <c r="P1" s="289"/>
    </row>
    <row r="2" spans="1:16" ht="18.75" x14ac:dyDescent="0.25">
      <c r="A2" s="282" t="s">
        <v>594</v>
      </c>
      <c r="B2" s="282"/>
      <c r="C2" s="282"/>
      <c r="D2" s="282"/>
      <c r="E2" s="282"/>
      <c r="F2" s="282"/>
      <c r="G2" s="282"/>
      <c r="H2" s="282"/>
      <c r="I2" s="282"/>
      <c r="J2" s="282"/>
      <c r="K2" s="282"/>
      <c r="L2" s="282"/>
      <c r="M2" s="282"/>
      <c r="N2" s="282"/>
      <c r="O2" s="282"/>
      <c r="P2" s="282"/>
    </row>
    <row r="3" spans="1:16" ht="40.5" customHeight="1" x14ac:dyDescent="0.25">
      <c r="A3" s="294" t="s">
        <v>766</v>
      </c>
      <c r="B3" s="294"/>
      <c r="C3" s="294"/>
      <c r="D3" s="294"/>
      <c r="E3" s="294"/>
      <c r="F3" s="294"/>
      <c r="G3" s="294"/>
      <c r="H3" s="294"/>
      <c r="I3" s="294"/>
      <c r="J3" s="294"/>
      <c r="K3" s="294"/>
      <c r="L3" s="294"/>
      <c r="M3" s="294"/>
      <c r="N3" s="294"/>
      <c r="O3" s="294"/>
      <c r="P3" s="294"/>
    </row>
    <row r="4" spans="1:16" ht="22.5"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682</v>
      </c>
      <c r="F6" s="353" t="s">
        <v>599</v>
      </c>
      <c r="G6" s="361" t="s">
        <v>600</v>
      </c>
      <c r="H6" s="362"/>
      <c r="I6" s="362"/>
      <c r="J6" s="362"/>
      <c r="K6" s="362"/>
      <c r="L6" s="362"/>
      <c r="M6" s="362"/>
      <c r="N6" s="363"/>
      <c r="O6" s="353" t="s">
        <v>601</v>
      </c>
      <c r="P6" s="353" t="s">
        <v>602</v>
      </c>
    </row>
    <row r="7" spans="1:16" ht="66" customHeight="1" x14ac:dyDescent="0.25">
      <c r="A7" s="353"/>
      <c r="B7" s="353"/>
      <c r="C7" s="353"/>
      <c r="D7" s="353"/>
      <c r="E7" s="353"/>
      <c r="F7" s="353"/>
      <c r="G7" s="37" t="s">
        <v>308</v>
      </c>
      <c r="H7" s="37" t="s">
        <v>309</v>
      </c>
      <c r="I7" s="37" t="s">
        <v>310</v>
      </c>
      <c r="J7" s="37" t="s">
        <v>311</v>
      </c>
      <c r="K7" s="37" t="s">
        <v>312</v>
      </c>
      <c r="L7" s="38" t="s">
        <v>313</v>
      </c>
      <c r="M7" s="69" t="s">
        <v>44</v>
      </c>
      <c r="N7" s="69" t="s">
        <v>45</v>
      </c>
      <c r="O7" s="353"/>
      <c r="P7" s="353"/>
    </row>
    <row r="8" spans="1:16" x14ac:dyDescent="0.25">
      <c r="A8" s="37">
        <v>1</v>
      </c>
      <c r="B8" s="37">
        <v>2</v>
      </c>
      <c r="C8" s="67">
        <v>3</v>
      </c>
      <c r="D8" s="67">
        <v>4</v>
      </c>
      <c r="E8" s="67">
        <v>5</v>
      </c>
      <c r="F8" s="67">
        <v>6</v>
      </c>
      <c r="G8" s="67">
        <v>7</v>
      </c>
      <c r="H8" s="67">
        <v>8</v>
      </c>
      <c r="I8" s="67">
        <v>9</v>
      </c>
      <c r="J8" s="67">
        <v>10</v>
      </c>
      <c r="K8" s="67">
        <v>11</v>
      </c>
      <c r="L8" s="67">
        <v>12</v>
      </c>
      <c r="M8" s="67">
        <v>13</v>
      </c>
      <c r="N8" s="67">
        <v>14</v>
      </c>
      <c r="O8" s="67">
        <v>15</v>
      </c>
      <c r="P8" s="67">
        <v>16</v>
      </c>
    </row>
    <row r="9" spans="1:16" ht="143.44999999999999" customHeight="1" x14ac:dyDescent="0.25">
      <c r="A9" s="353">
        <v>1</v>
      </c>
      <c r="B9" s="357" t="s">
        <v>767</v>
      </c>
      <c r="C9" s="70" t="s">
        <v>15</v>
      </c>
      <c r="D9" s="40" t="s">
        <v>683</v>
      </c>
      <c r="E9" s="42">
        <f>E10+E11</f>
        <v>24521.8</v>
      </c>
      <c r="F9" s="42">
        <f>F10+F11-0.1</f>
        <v>175197.32</v>
      </c>
      <c r="G9" s="42">
        <f>G10+G11</f>
        <v>25094.400000000001</v>
      </c>
      <c r="H9" s="42">
        <f t="shared" ref="H9:N9" si="0">H10+H11</f>
        <v>29634.9</v>
      </c>
      <c r="I9" s="42">
        <f t="shared" si="0"/>
        <v>48515.3</v>
      </c>
      <c r="J9" s="42">
        <f t="shared" si="0"/>
        <v>0</v>
      </c>
      <c r="K9" s="42">
        <f t="shared" si="0"/>
        <v>0</v>
      </c>
      <c r="L9" s="42">
        <f t="shared" si="0"/>
        <v>13061.84</v>
      </c>
      <c r="M9" s="42">
        <f t="shared" si="0"/>
        <v>58890.979999999996</v>
      </c>
      <c r="N9" s="42">
        <f t="shared" si="0"/>
        <v>0</v>
      </c>
      <c r="O9" s="43"/>
      <c r="P9" s="358" t="s">
        <v>633</v>
      </c>
    </row>
    <row r="10" spans="1:16" ht="65.25" customHeight="1" x14ac:dyDescent="0.25">
      <c r="A10" s="353"/>
      <c r="B10" s="357"/>
      <c r="C10" s="39" t="s">
        <v>315</v>
      </c>
      <c r="D10" s="40" t="s">
        <v>513</v>
      </c>
      <c r="E10" s="46">
        <v>2823.8</v>
      </c>
      <c r="F10" s="42">
        <f>G10+H10+I10+J10+K10+L10+M10+N10</f>
        <v>47777.79</v>
      </c>
      <c r="G10" s="46">
        <f>G13+G16+G19+G22</f>
        <v>5909.2</v>
      </c>
      <c r="H10" s="46">
        <f t="shared" ref="H10:N11" si="1">H13+H16+H19+H22</f>
        <v>7904</v>
      </c>
      <c r="I10" s="46">
        <f t="shared" si="1"/>
        <v>9980.7000000000007</v>
      </c>
      <c r="J10" s="46">
        <f t="shared" si="1"/>
        <v>0</v>
      </c>
      <c r="K10" s="46">
        <f t="shared" si="1"/>
        <v>0</v>
      </c>
      <c r="L10" s="46">
        <f t="shared" si="1"/>
        <v>3061.84</v>
      </c>
      <c r="M10" s="46">
        <f t="shared" si="1"/>
        <v>20922.05</v>
      </c>
      <c r="N10" s="46">
        <f t="shared" si="1"/>
        <v>0</v>
      </c>
      <c r="O10" s="38" t="s">
        <v>603</v>
      </c>
      <c r="P10" s="358"/>
    </row>
    <row r="11" spans="1:16" ht="49.5" customHeight="1" x14ac:dyDescent="0.25">
      <c r="A11" s="353"/>
      <c r="B11" s="357"/>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58"/>
    </row>
    <row r="12" spans="1:16" ht="35.25" customHeight="1" x14ac:dyDescent="0.25">
      <c r="A12" s="353" t="s">
        <v>607</v>
      </c>
      <c r="B12" s="359" t="s">
        <v>678</v>
      </c>
      <c r="C12" s="39" t="s">
        <v>15</v>
      </c>
      <c r="D12" s="40" t="s">
        <v>683</v>
      </c>
      <c r="E12" s="46">
        <f>E13+E14</f>
        <v>0</v>
      </c>
      <c r="F12" s="42">
        <f>F13+F14-0.1</f>
        <v>80679.819999999992</v>
      </c>
      <c r="G12" s="42">
        <f>G13+G14</f>
        <v>2400</v>
      </c>
      <c r="H12" s="42">
        <f t="shared" ref="H12:K12" si="2">H13+H14</f>
        <v>1634</v>
      </c>
      <c r="I12" s="42">
        <f t="shared" si="2"/>
        <v>4693.1000000000004</v>
      </c>
      <c r="J12" s="42">
        <f t="shared" si="2"/>
        <v>0</v>
      </c>
      <c r="K12" s="42">
        <f t="shared" si="2"/>
        <v>0</v>
      </c>
      <c r="L12" s="42">
        <f>L13+L14</f>
        <v>13061.84</v>
      </c>
      <c r="M12" s="42">
        <f>M13+M14</f>
        <v>58890.979999999996</v>
      </c>
      <c r="N12" s="42">
        <f>N13+N14</f>
        <v>0</v>
      </c>
      <c r="O12" s="44"/>
      <c r="P12" s="358" t="s">
        <v>634</v>
      </c>
    </row>
    <row r="13" spans="1:16" ht="59.25" customHeight="1" x14ac:dyDescent="0.25">
      <c r="A13" s="353"/>
      <c r="B13" s="359"/>
      <c r="C13" s="38" t="s">
        <v>315</v>
      </c>
      <c r="D13" s="37" t="s">
        <v>513</v>
      </c>
      <c r="E13" s="45">
        <v>0</v>
      </c>
      <c r="F13" s="42">
        <f>G13+H13+I13+J13+K13+L13+M13+N13</f>
        <v>32710.989999999998</v>
      </c>
      <c r="G13" s="45">
        <v>2400</v>
      </c>
      <c r="H13" s="45">
        <v>1634</v>
      </c>
      <c r="I13" s="45">
        <v>4693.1000000000004</v>
      </c>
      <c r="J13" s="45">
        <v>0</v>
      </c>
      <c r="K13" s="45">
        <v>0</v>
      </c>
      <c r="L13" s="45">
        <v>3061.84</v>
      </c>
      <c r="M13" s="45">
        <f>17003.5+3918.55</f>
        <v>20922.05</v>
      </c>
      <c r="N13" s="45">
        <v>0</v>
      </c>
      <c r="O13" s="38" t="s">
        <v>603</v>
      </c>
      <c r="P13" s="358"/>
    </row>
    <row r="14" spans="1:16" ht="48.75" customHeight="1" x14ac:dyDescent="0.25">
      <c r="A14" s="353"/>
      <c r="B14" s="359"/>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58"/>
    </row>
    <row r="15" spans="1:16" ht="35.25" customHeight="1" x14ac:dyDescent="0.25">
      <c r="A15" s="353" t="s">
        <v>609</v>
      </c>
      <c r="B15" s="359" t="s">
        <v>679</v>
      </c>
      <c r="C15" s="39" t="s">
        <v>15</v>
      </c>
      <c r="D15" s="40" t="s">
        <v>683</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8" t="s">
        <v>635</v>
      </c>
    </row>
    <row r="16" spans="1:16" ht="54" customHeight="1" x14ac:dyDescent="0.25">
      <c r="A16" s="353"/>
      <c r="B16" s="359"/>
      <c r="C16" s="38" t="s">
        <v>315</v>
      </c>
      <c r="D16" s="37" t="s">
        <v>513</v>
      </c>
      <c r="E16" s="45">
        <v>0</v>
      </c>
      <c r="F16" s="42">
        <f>G16+H16+I16+J16+K16+L16+M16+N16</f>
        <v>3509.2</v>
      </c>
      <c r="G16" s="45">
        <v>3509.2</v>
      </c>
      <c r="H16" s="45">
        <v>0</v>
      </c>
      <c r="I16" s="45">
        <v>0</v>
      </c>
      <c r="J16" s="45">
        <v>0</v>
      </c>
      <c r="K16" s="45">
        <v>0</v>
      </c>
      <c r="L16" s="45">
        <v>0</v>
      </c>
      <c r="M16" s="45">
        <v>0</v>
      </c>
      <c r="N16" s="45">
        <v>0</v>
      </c>
      <c r="O16" s="38" t="s">
        <v>603</v>
      </c>
      <c r="P16" s="358"/>
    </row>
    <row r="17" spans="1:16" ht="49.5" customHeight="1" x14ac:dyDescent="0.25">
      <c r="A17" s="353"/>
      <c r="B17" s="359"/>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8"/>
    </row>
    <row r="18" spans="1:16" ht="24.75" customHeight="1" x14ac:dyDescent="0.25">
      <c r="A18" s="353" t="s">
        <v>610</v>
      </c>
      <c r="B18" s="359" t="s">
        <v>680</v>
      </c>
      <c r="C18" s="39" t="s">
        <v>15</v>
      </c>
      <c r="D18" s="40" t="s">
        <v>683</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8" t="s">
        <v>636</v>
      </c>
    </row>
    <row r="19" spans="1:16" ht="57.75" customHeight="1" x14ac:dyDescent="0.25">
      <c r="A19" s="353"/>
      <c r="B19" s="359"/>
      <c r="C19" s="38" t="s">
        <v>315</v>
      </c>
      <c r="D19" s="37" t="s">
        <v>513</v>
      </c>
      <c r="E19" s="45">
        <v>0</v>
      </c>
      <c r="F19" s="42">
        <f>G19+H19+I19+J19+K19+L19+M19+N19</f>
        <v>3270</v>
      </c>
      <c r="G19" s="45">
        <v>0</v>
      </c>
      <c r="H19" s="45">
        <v>3270</v>
      </c>
      <c r="I19" s="45">
        <v>0</v>
      </c>
      <c r="J19" s="45">
        <v>0</v>
      </c>
      <c r="K19" s="45">
        <v>0</v>
      </c>
      <c r="L19" s="45">
        <v>0</v>
      </c>
      <c r="M19" s="45">
        <v>0</v>
      </c>
      <c r="N19" s="45">
        <v>0</v>
      </c>
      <c r="O19" s="38" t="s">
        <v>603</v>
      </c>
      <c r="P19" s="358"/>
    </row>
    <row r="20" spans="1:16" ht="30" customHeight="1" x14ac:dyDescent="0.25">
      <c r="A20" s="353"/>
      <c r="B20" s="359"/>
      <c r="C20" s="38" t="s">
        <v>18</v>
      </c>
      <c r="D20" s="37" t="s">
        <v>513</v>
      </c>
      <c r="E20" s="45">
        <v>0</v>
      </c>
      <c r="F20" s="42">
        <f>G20+H20+I20+J20+K20+L20+M20+N20</f>
        <v>0</v>
      </c>
      <c r="G20" s="45">
        <v>0</v>
      </c>
      <c r="H20" s="45">
        <v>0</v>
      </c>
      <c r="I20" s="45">
        <v>0</v>
      </c>
      <c r="J20" s="45">
        <v>0</v>
      </c>
      <c r="K20" s="45">
        <v>0</v>
      </c>
      <c r="L20" s="45">
        <v>0</v>
      </c>
      <c r="M20" s="45">
        <v>0</v>
      </c>
      <c r="N20" s="45">
        <v>0</v>
      </c>
      <c r="O20" s="37" t="s">
        <v>513</v>
      </c>
      <c r="P20" s="358"/>
    </row>
    <row r="21" spans="1:16" ht="46.5" customHeight="1" x14ac:dyDescent="0.25">
      <c r="A21" s="353" t="s">
        <v>611</v>
      </c>
      <c r="B21" s="359" t="s">
        <v>681</v>
      </c>
      <c r="C21" s="39" t="s">
        <v>15</v>
      </c>
      <c r="D21" s="40" t="s">
        <v>683</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8" t="s">
        <v>637</v>
      </c>
    </row>
    <row r="22" spans="1:16" ht="48" x14ac:dyDescent="0.25">
      <c r="A22" s="353"/>
      <c r="B22" s="359"/>
      <c r="C22" s="38" t="s">
        <v>315</v>
      </c>
      <c r="D22" s="37" t="s">
        <v>513</v>
      </c>
      <c r="E22" s="45">
        <v>0</v>
      </c>
      <c r="F22" s="42">
        <f>G22+H22+I22+J22+K22+L22+M22+N22</f>
        <v>8287.6</v>
      </c>
      <c r="G22" s="45">
        <v>0</v>
      </c>
      <c r="H22" s="45">
        <v>3000</v>
      </c>
      <c r="I22" s="45">
        <v>5287.6</v>
      </c>
      <c r="J22" s="45">
        <v>0</v>
      </c>
      <c r="K22" s="45">
        <v>0</v>
      </c>
      <c r="L22" s="45">
        <v>0</v>
      </c>
      <c r="M22" s="45">
        <v>0</v>
      </c>
      <c r="N22" s="45">
        <v>0</v>
      </c>
      <c r="O22" s="38" t="s">
        <v>603</v>
      </c>
      <c r="P22" s="358"/>
    </row>
    <row r="23" spans="1:16" ht="66" customHeight="1" x14ac:dyDescent="0.25">
      <c r="A23" s="353"/>
      <c r="B23" s="359"/>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8"/>
    </row>
    <row r="210" spans="5:5" x14ac:dyDescent="0.25">
      <c r="E210" s="48"/>
    </row>
  </sheetData>
  <mergeCells count="28">
    <mergeCell ref="A21:A23"/>
    <mergeCell ref="B21:B23"/>
    <mergeCell ref="P21:P23"/>
    <mergeCell ref="A15:A17"/>
    <mergeCell ref="B15:B17"/>
    <mergeCell ref="P15:P17"/>
    <mergeCell ref="A18:A20"/>
    <mergeCell ref="B18:B20"/>
    <mergeCell ref="P18:P20"/>
    <mergeCell ref="A9:A11"/>
    <mergeCell ref="B9:B11"/>
    <mergeCell ref="P9:P11"/>
    <mergeCell ref="A12:A14"/>
    <mergeCell ref="B12:B14"/>
    <mergeCell ref="P12:P14"/>
    <mergeCell ref="O1:P1"/>
    <mergeCell ref="A2:P2"/>
    <mergeCell ref="A3:P3"/>
    <mergeCell ref="A4:P4"/>
    <mergeCell ref="A6:A7"/>
    <mergeCell ref="B6:B7"/>
    <mergeCell ref="C6:C7"/>
    <mergeCell ref="D6:D7"/>
    <mergeCell ref="E6:E7"/>
    <mergeCell ref="F6:F7"/>
    <mergeCell ref="O6:O7"/>
    <mergeCell ref="P6:P7"/>
    <mergeCell ref="G6:N6"/>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20"/>
  <sheetViews>
    <sheetView zoomScaleNormal="100" workbookViewId="0">
      <pane xSplit="7" ySplit="7" topLeftCell="H17" activePane="bottomRight" state="frozen"/>
      <selection pane="topRight" activeCell="H1" sqref="H1"/>
      <selection pane="bottomLeft" activeCell="A8" sqref="A8"/>
      <selection pane="bottomRight" activeCell="L15" sqref="L15"/>
    </sheetView>
  </sheetViews>
  <sheetFormatPr defaultRowHeight="15" x14ac:dyDescent="0.25"/>
  <cols>
    <col min="1" max="1" width="4.42578125" customWidth="1"/>
    <col min="2" max="2" width="20.28515625" customWidth="1"/>
    <col min="3" max="3" width="18.28515625" customWidth="1"/>
    <col min="4" max="4" width="10.42578125" customWidth="1"/>
    <col min="5" max="5" width="12.140625" customWidth="1"/>
    <col min="6" max="6" width="10.42578125" bestFit="1" customWidth="1"/>
    <col min="7" max="7" width="8.85546875" customWidth="1"/>
    <col min="8" max="8" width="10.140625" customWidth="1"/>
    <col min="9" max="9" width="10.42578125" customWidth="1"/>
    <col min="10" max="10" width="9" customWidth="1"/>
    <col min="11" max="11" width="9.42578125" customWidth="1"/>
    <col min="12" max="12" width="9" customWidth="1"/>
    <col min="13" max="13" width="8.7109375" customWidth="1"/>
    <col min="14" max="14" width="7.28515625" customWidth="1"/>
    <col min="15" max="15" width="15.42578125" customWidth="1"/>
    <col min="16" max="16" width="21.5703125" customWidth="1"/>
  </cols>
  <sheetData>
    <row r="1" spans="1:16" ht="39.75" customHeight="1" x14ac:dyDescent="0.25">
      <c r="O1" s="289" t="s">
        <v>638</v>
      </c>
      <c r="P1" s="289"/>
    </row>
    <row r="2" spans="1:16" ht="18.75" x14ac:dyDescent="0.25">
      <c r="A2" s="282" t="s">
        <v>594</v>
      </c>
      <c r="B2" s="282"/>
      <c r="C2" s="282"/>
      <c r="D2" s="282"/>
      <c r="E2" s="282"/>
      <c r="F2" s="282"/>
      <c r="G2" s="282"/>
      <c r="H2" s="282"/>
      <c r="I2" s="282"/>
      <c r="J2" s="282"/>
      <c r="K2" s="282"/>
      <c r="L2" s="282"/>
      <c r="M2" s="282"/>
      <c r="N2" s="282"/>
      <c r="O2" s="282"/>
      <c r="P2" s="282"/>
    </row>
    <row r="3" spans="1:16" ht="27" customHeight="1" x14ac:dyDescent="0.25">
      <c r="A3" s="294" t="s">
        <v>478</v>
      </c>
      <c r="B3" s="294"/>
      <c r="C3" s="294"/>
      <c r="D3" s="294"/>
      <c r="E3" s="294"/>
      <c r="F3" s="294"/>
      <c r="G3" s="294"/>
      <c r="H3" s="294"/>
      <c r="I3" s="294"/>
      <c r="J3" s="294"/>
      <c r="K3" s="294"/>
      <c r="L3" s="294"/>
      <c r="M3" s="294"/>
      <c r="N3" s="294"/>
      <c r="O3" s="294"/>
      <c r="P3" s="294"/>
    </row>
    <row r="4" spans="1:16" ht="14.25" customHeight="1" x14ac:dyDescent="0.25">
      <c r="A4" s="284" t="s">
        <v>413</v>
      </c>
      <c r="B4" s="284"/>
      <c r="C4" s="284"/>
      <c r="D4" s="284"/>
      <c r="E4" s="284"/>
      <c r="F4" s="284"/>
      <c r="G4" s="284"/>
      <c r="H4" s="284"/>
      <c r="I4" s="284"/>
      <c r="J4" s="284"/>
      <c r="K4" s="284"/>
      <c r="L4" s="284"/>
      <c r="M4" s="284"/>
      <c r="N4" s="284"/>
      <c r="O4" s="284"/>
      <c r="P4" s="284"/>
    </row>
    <row r="6" spans="1:16" ht="27.75" customHeight="1" x14ac:dyDescent="0.25">
      <c r="A6" s="353" t="s">
        <v>415</v>
      </c>
      <c r="B6" s="353" t="s">
        <v>595</v>
      </c>
      <c r="C6" s="353" t="s">
        <v>596</v>
      </c>
      <c r="D6" s="353" t="s">
        <v>597</v>
      </c>
      <c r="E6" s="353" t="s">
        <v>598</v>
      </c>
      <c r="F6" s="353" t="s">
        <v>599</v>
      </c>
      <c r="G6" s="354" t="s">
        <v>600</v>
      </c>
      <c r="H6" s="355"/>
      <c r="I6" s="355"/>
      <c r="J6" s="355"/>
      <c r="K6" s="355"/>
      <c r="L6" s="355"/>
      <c r="M6" s="355"/>
      <c r="N6" s="356"/>
      <c r="O6" s="353" t="s">
        <v>601</v>
      </c>
      <c r="P6" s="353" t="s">
        <v>602</v>
      </c>
    </row>
    <row r="7" spans="1:16" ht="66" customHeight="1" x14ac:dyDescent="0.25">
      <c r="A7" s="353"/>
      <c r="B7" s="353"/>
      <c r="C7" s="353"/>
      <c r="D7" s="353"/>
      <c r="E7" s="353"/>
      <c r="F7" s="353"/>
      <c r="G7" s="37" t="s">
        <v>309</v>
      </c>
      <c r="H7" s="37" t="s">
        <v>310</v>
      </c>
      <c r="I7" s="37" t="s">
        <v>311</v>
      </c>
      <c r="J7" s="37" t="s">
        <v>312</v>
      </c>
      <c r="K7" s="37" t="s">
        <v>313</v>
      </c>
      <c r="L7" s="37" t="s">
        <v>44</v>
      </c>
      <c r="M7" s="37" t="s">
        <v>45</v>
      </c>
      <c r="N7" s="37" t="s">
        <v>46</v>
      </c>
      <c r="O7" s="353"/>
      <c r="P7" s="353"/>
    </row>
    <row r="8" spans="1:16" x14ac:dyDescent="0.25">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x14ac:dyDescent="0.25">
      <c r="A9" s="353">
        <v>1</v>
      </c>
      <c r="B9" s="357" t="s">
        <v>641</v>
      </c>
      <c r="C9" s="39" t="s">
        <v>15</v>
      </c>
      <c r="D9" s="40" t="s">
        <v>640</v>
      </c>
      <c r="E9" s="169">
        <v>0</v>
      </c>
      <c r="F9" s="168">
        <f>F10+F11+F12+0.1</f>
        <v>238867.34</v>
      </c>
      <c r="G9" s="168">
        <f t="shared" ref="G9:N9" si="0">G10+G11+G12</f>
        <v>52700</v>
      </c>
      <c r="H9" s="168">
        <f t="shared" si="0"/>
        <v>28700</v>
      </c>
      <c r="I9" s="168">
        <f t="shared" si="0"/>
        <v>49685</v>
      </c>
      <c r="J9" s="168">
        <f t="shared" si="0"/>
        <v>37005.5</v>
      </c>
      <c r="K9" s="168">
        <f>K10+K11+K12+0.1</f>
        <v>65183.24</v>
      </c>
      <c r="L9" s="168">
        <f t="shared" si="0"/>
        <v>2893.6000000000004</v>
      </c>
      <c r="M9" s="168">
        <f t="shared" si="0"/>
        <v>2700</v>
      </c>
      <c r="N9" s="168">
        <f t="shared" si="0"/>
        <v>0</v>
      </c>
      <c r="O9" s="43"/>
      <c r="P9" s="358"/>
    </row>
    <row r="10" spans="1:16" ht="83.25" customHeight="1" x14ac:dyDescent="0.25">
      <c r="A10" s="353"/>
      <c r="B10" s="357"/>
      <c r="C10" s="39" t="s">
        <v>315</v>
      </c>
      <c r="D10" s="40" t="s">
        <v>513</v>
      </c>
      <c r="E10" s="167">
        <v>0</v>
      </c>
      <c r="F10" s="168">
        <f>G10+H10+I10+J10+K10+L10+M10+N10</f>
        <v>25672.449999999997</v>
      </c>
      <c r="G10" s="168">
        <f>G14+G18</f>
        <v>2700</v>
      </c>
      <c r="H10" s="168">
        <f t="shared" ref="H10:N12" si="1">H14+H18</f>
        <v>2700</v>
      </c>
      <c r="I10" s="168">
        <f t="shared" si="1"/>
        <v>3685</v>
      </c>
      <c r="J10" s="168">
        <f t="shared" si="1"/>
        <v>6429.5</v>
      </c>
      <c r="K10" s="168">
        <f t="shared" si="1"/>
        <v>4564.3500000000004</v>
      </c>
      <c r="L10" s="168">
        <f t="shared" si="1"/>
        <v>2893.6000000000004</v>
      </c>
      <c r="M10" s="168">
        <f t="shared" si="1"/>
        <v>2700</v>
      </c>
      <c r="N10" s="168">
        <f t="shared" si="1"/>
        <v>0</v>
      </c>
      <c r="O10" s="153" t="s">
        <v>603</v>
      </c>
      <c r="P10" s="358"/>
    </row>
    <row r="11" spans="1:16" ht="39.75" customHeight="1" x14ac:dyDescent="0.25">
      <c r="A11" s="353"/>
      <c r="B11" s="357"/>
      <c r="C11" s="68" t="s">
        <v>18</v>
      </c>
      <c r="D11" s="40" t="s">
        <v>513</v>
      </c>
      <c r="E11" s="167">
        <v>0</v>
      </c>
      <c r="F11" s="168">
        <f>G11+H11+I11+J11+K11+L11+M11+N11</f>
        <v>161474.87</v>
      </c>
      <c r="G11" s="168">
        <f>G15+G19</f>
        <v>34500</v>
      </c>
      <c r="H11" s="168">
        <f t="shared" si="1"/>
        <v>19942</v>
      </c>
      <c r="I11" s="168">
        <f t="shared" si="1"/>
        <v>29808</v>
      </c>
      <c r="J11" s="168">
        <f t="shared" si="1"/>
        <v>25992.3</v>
      </c>
      <c r="K11" s="168">
        <f>K15+K19</f>
        <v>51232.57</v>
      </c>
      <c r="L11" s="168">
        <f t="shared" si="1"/>
        <v>0</v>
      </c>
      <c r="M11" s="168">
        <f t="shared" si="1"/>
        <v>0</v>
      </c>
      <c r="N11" s="168">
        <f t="shared" si="1"/>
        <v>0</v>
      </c>
      <c r="O11" s="152" t="s">
        <v>513</v>
      </c>
      <c r="P11" s="358"/>
    </row>
    <row r="12" spans="1:16" ht="43.5" customHeight="1" x14ac:dyDescent="0.25">
      <c r="A12" s="353"/>
      <c r="B12" s="357"/>
      <c r="C12" s="69" t="s">
        <v>639</v>
      </c>
      <c r="D12" s="40" t="s">
        <v>513</v>
      </c>
      <c r="E12" s="167">
        <v>0</v>
      </c>
      <c r="F12" s="168">
        <f>G12+H12+I12+J12+K12+L12+M12+N12</f>
        <v>51719.92</v>
      </c>
      <c r="G12" s="168">
        <f>G16+G20</f>
        <v>15500</v>
      </c>
      <c r="H12" s="168">
        <f>H16+H20</f>
        <v>6058</v>
      </c>
      <c r="I12" s="168">
        <f>I16+I20</f>
        <v>16192</v>
      </c>
      <c r="J12" s="168">
        <f>J16+J20</f>
        <v>4583.7</v>
      </c>
      <c r="K12" s="168">
        <f>K16+K20</f>
        <v>9386.2199999999993</v>
      </c>
      <c r="L12" s="168">
        <f>L16+L20</f>
        <v>0</v>
      </c>
      <c r="M12" s="168">
        <f t="shared" si="1"/>
        <v>0</v>
      </c>
      <c r="N12" s="168">
        <f t="shared" si="1"/>
        <v>0</v>
      </c>
      <c r="O12" s="152" t="s">
        <v>513</v>
      </c>
      <c r="P12" s="358"/>
    </row>
    <row r="13" spans="1:16" x14ac:dyDescent="0.25">
      <c r="A13" s="353" t="s">
        <v>607</v>
      </c>
      <c r="B13" s="360" t="s">
        <v>642</v>
      </c>
      <c r="C13" s="39" t="s">
        <v>15</v>
      </c>
      <c r="D13" s="40" t="s">
        <v>640</v>
      </c>
      <c r="E13" s="169">
        <v>0</v>
      </c>
      <c r="F13" s="170">
        <f>F14+F15+F16+0.1</f>
        <v>98148.140000000014</v>
      </c>
      <c r="G13" s="170">
        <f t="shared" ref="G13:N13" si="2">G14+G15+G16</f>
        <v>17566.599999999999</v>
      </c>
      <c r="H13" s="170">
        <f t="shared" si="2"/>
        <v>3815.7000000000003</v>
      </c>
      <c r="I13" s="170">
        <f t="shared" si="2"/>
        <v>19885</v>
      </c>
      <c r="J13" s="170">
        <f t="shared" si="2"/>
        <v>19062.599999999999</v>
      </c>
      <c r="K13" s="170">
        <f>K14+K15+K16+0.1</f>
        <v>32224.639999999999</v>
      </c>
      <c r="L13" s="170">
        <f t="shared" si="2"/>
        <v>2893.6000000000004</v>
      </c>
      <c r="M13" s="170">
        <f t="shared" si="2"/>
        <v>2700</v>
      </c>
      <c r="N13" s="170">
        <f t="shared" si="2"/>
        <v>0</v>
      </c>
      <c r="O13" s="44"/>
      <c r="P13" s="358"/>
    </row>
    <row r="14" spans="1:16" ht="71.25" customHeight="1" x14ac:dyDescent="0.25">
      <c r="A14" s="353"/>
      <c r="B14" s="360"/>
      <c r="C14" s="38" t="s">
        <v>315</v>
      </c>
      <c r="D14" s="37" t="s">
        <v>513</v>
      </c>
      <c r="E14" s="167">
        <v>0</v>
      </c>
      <c r="F14" s="168">
        <f>G14+H14+I14+J14+K14+L14+M14+N14</f>
        <v>16313.750000000002</v>
      </c>
      <c r="G14" s="171">
        <v>900</v>
      </c>
      <c r="H14" s="171">
        <v>359</v>
      </c>
      <c r="I14" s="171">
        <v>2032.8</v>
      </c>
      <c r="J14" s="171">
        <v>5172.6000000000004</v>
      </c>
      <c r="K14" s="171">
        <f>2255.75+3000-3000</f>
        <v>2255.75</v>
      </c>
      <c r="L14" s="171">
        <f>2700+14000-13806.4</f>
        <v>2893.6000000000004</v>
      </c>
      <c r="M14" s="171">
        <v>2700</v>
      </c>
      <c r="N14" s="171">
        <v>0</v>
      </c>
      <c r="O14" s="153" t="s">
        <v>603</v>
      </c>
      <c r="P14" s="358"/>
    </row>
    <row r="15" spans="1:16" ht="26.25" customHeight="1" x14ac:dyDescent="0.25">
      <c r="A15" s="353"/>
      <c r="B15" s="360"/>
      <c r="C15" s="38" t="s">
        <v>18</v>
      </c>
      <c r="D15" s="37" t="s">
        <v>513</v>
      </c>
      <c r="E15" s="167">
        <v>0</v>
      </c>
      <c r="F15" s="168">
        <f>G15+H15+I15+J15+K15+L15+M15+N15</f>
        <v>55608.37</v>
      </c>
      <c r="G15" s="171">
        <v>11500</v>
      </c>
      <c r="H15" s="171">
        <v>2651.3</v>
      </c>
      <c r="I15" s="171">
        <v>11568.2</v>
      </c>
      <c r="J15" s="171">
        <v>9306.2999999999993</v>
      </c>
      <c r="K15" s="171">
        <v>20582.57</v>
      </c>
      <c r="L15" s="171">
        <v>0</v>
      </c>
      <c r="M15" s="171">
        <v>0</v>
      </c>
      <c r="N15" s="171">
        <v>0</v>
      </c>
      <c r="O15" s="152" t="s">
        <v>513</v>
      </c>
      <c r="P15" s="358"/>
    </row>
    <row r="16" spans="1:16" ht="24" x14ac:dyDescent="0.25">
      <c r="A16" s="353"/>
      <c r="B16" s="360"/>
      <c r="C16" s="38" t="s">
        <v>639</v>
      </c>
      <c r="D16" s="37" t="s">
        <v>513</v>
      </c>
      <c r="E16" s="167">
        <v>0</v>
      </c>
      <c r="F16" s="168">
        <f>G16+H16+I16+J16+K16+L16+M16+N16</f>
        <v>26225.919999999998</v>
      </c>
      <c r="G16" s="171">
        <v>5166.6000000000004</v>
      </c>
      <c r="H16" s="171">
        <v>805.4</v>
      </c>
      <c r="I16" s="171">
        <v>6284</v>
      </c>
      <c r="J16" s="171">
        <v>4583.7</v>
      </c>
      <c r="K16" s="171">
        <v>9386.2199999999993</v>
      </c>
      <c r="L16" s="171">
        <v>0</v>
      </c>
      <c r="M16" s="171">
        <v>0</v>
      </c>
      <c r="N16" s="171">
        <v>0</v>
      </c>
      <c r="O16" s="152" t="s">
        <v>513</v>
      </c>
      <c r="P16" s="358"/>
    </row>
    <row r="17" spans="1:16" x14ac:dyDescent="0.25">
      <c r="A17" s="353" t="s">
        <v>609</v>
      </c>
      <c r="B17" s="360" t="s">
        <v>643</v>
      </c>
      <c r="C17" s="39" t="s">
        <v>15</v>
      </c>
      <c r="D17" s="40" t="s">
        <v>640</v>
      </c>
      <c r="E17" s="169">
        <v>0</v>
      </c>
      <c r="F17" s="168">
        <f>F18+F19+F20</f>
        <v>140719.20000000001</v>
      </c>
      <c r="G17" s="168">
        <f>G18+G19+G20</f>
        <v>35133.4</v>
      </c>
      <c r="H17" s="168">
        <f>H18+H19+H20</f>
        <v>24884.300000000003</v>
      </c>
      <c r="I17" s="168">
        <f t="shared" ref="I17:N17" si="3">I18+I19+I20</f>
        <v>29800</v>
      </c>
      <c r="J17" s="168">
        <f t="shared" si="3"/>
        <v>17942.900000000001</v>
      </c>
      <c r="K17" s="168">
        <f t="shared" si="3"/>
        <v>32958.6</v>
      </c>
      <c r="L17" s="168">
        <f t="shared" si="3"/>
        <v>0</v>
      </c>
      <c r="M17" s="168">
        <f t="shared" si="3"/>
        <v>0</v>
      </c>
      <c r="N17" s="168">
        <f t="shared" si="3"/>
        <v>0</v>
      </c>
      <c r="O17" s="44"/>
      <c r="P17" s="358"/>
    </row>
    <row r="18" spans="1:16" ht="72" x14ac:dyDescent="0.25">
      <c r="A18" s="353"/>
      <c r="B18" s="360"/>
      <c r="C18" s="38" t="s">
        <v>315</v>
      </c>
      <c r="D18" s="37" t="s">
        <v>513</v>
      </c>
      <c r="E18" s="167">
        <v>0</v>
      </c>
      <c r="F18" s="168">
        <f>G18+H18+I18+J18+K18+L18+M18+N18</f>
        <v>9358.7000000000007</v>
      </c>
      <c r="G18" s="171">
        <v>1800</v>
      </c>
      <c r="H18" s="171">
        <v>2341</v>
      </c>
      <c r="I18" s="171">
        <v>1652.2</v>
      </c>
      <c r="J18" s="171">
        <v>1256.9000000000001</v>
      </c>
      <c r="K18" s="171">
        <v>2308.6</v>
      </c>
      <c r="L18" s="171">
        <v>0</v>
      </c>
      <c r="M18" s="171">
        <v>0</v>
      </c>
      <c r="N18" s="171">
        <v>0</v>
      </c>
      <c r="O18" s="153" t="s">
        <v>603</v>
      </c>
      <c r="P18" s="358"/>
    </row>
    <row r="19" spans="1:16" ht="24" x14ac:dyDescent="0.25">
      <c r="A19" s="353"/>
      <c r="B19" s="360"/>
      <c r="C19" s="69" t="s">
        <v>18</v>
      </c>
      <c r="D19" s="37" t="s">
        <v>513</v>
      </c>
      <c r="E19" s="167">
        <v>0</v>
      </c>
      <c r="F19" s="168">
        <f t="shared" ref="F19:F20" si="4">G19+H19+I19+J19+K19+L19+M19+N19</f>
        <v>105866.5</v>
      </c>
      <c r="G19" s="171">
        <v>23000</v>
      </c>
      <c r="H19" s="171">
        <v>17290.7</v>
      </c>
      <c r="I19" s="171">
        <v>18239.8</v>
      </c>
      <c r="J19" s="171">
        <v>16686</v>
      </c>
      <c r="K19" s="171">
        <v>30650</v>
      </c>
      <c r="L19" s="171">
        <v>0</v>
      </c>
      <c r="M19" s="171">
        <v>0</v>
      </c>
      <c r="N19" s="171">
        <v>0</v>
      </c>
      <c r="O19" s="152" t="s">
        <v>513</v>
      </c>
      <c r="P19" s="358"/>
    </row>
    <row r="20" spans="1:16" ht="24" x14ac:dyDescent="0.25">
      <c r="A20" s="353"/>
      <c r="B20" s="360"/>
      <c r="C20" s="69" t="s">
        <v>639</v>
      </c>
      <c r="D20" s="37" t="s">
        <v>513</v>
      </c>
      <c r="E20" s="167">
        <v>0</v>
      </c>
      <c r="F20" s="168">
        <f t="shared" si="4"/>
        <v>25494</v>
      </c>
      <c r="G20" s="171">
        <v>10333.4</v>
      </c>
      <c r="H20" s="171">
        <v>5252.6</v>
      </c>
      <c r="I20" s="171">
        <v>9908</v>
      </c>
      <c r="J20" s="171">
        <v>0</v>
      </c>
      <c r="K20" s="171">
        <v>0</v>
      </c>
      <c r="L20" s="171">
        <v>0</v>
      </c>
      <c r="M20" s="171">
        <v>0</v>
      </c>
      <c r="N20" s="171">
        <v>0</v>
      </c>
      <c r="O20" s="152" t="s">
        <v>513</v>
      </c>
      <c r="P20" s="358"/>
    </row>
  </sheetData>
  <mergeCells count="22">
    <mergeCell ref="A13:A16"/>
    <mergeCell ref="B13:B16"/>
    <mergeCell ref="P13:P16"/>
    <mergeCell ref="G6:N6"/>
    <mergeCell ref="A17:A20"/>
    <mergeCell ref="B17:B20"/>
    <mergeCell ref="P17:P20"/>
    <mergeCell ref="O6:O7"/>
    <mergeCell ref="P6:P7"/>
    <mergeCell ref="A9:A12"/>
    <mergeCell ref="B9:B12"/>
    <mergeCell ref="P9:P12"/>
    <mergeCell ref="O1:P1"/>
    <mergeCell ref="A2:P2"/>
    <mergeCell ref="A3:P3"/>
    <mergeCell ref="A4:P4"/>
    <mergeCell ref="A6:A7"/>
    <mergeCell ref="B6:B7"/>
    <mergeCell ref="C6:C7"/>
    <mergeCell ref="D6:D7"/>
    <mergeCell ref="E6:E7"/>
    <mergeCell ref="F6:F7"/>
  </mergeCells>
  <printOptions horizontalCentered="1"/>
  <pageMargins left="0.39370078740157483" right="0.39370078740157483" top="0.59055118110236227"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zoomScaleNormal="100" workbookViewId="0">
      <pane xSplit="5" ySplit="7" topLeftCell="F14" activePane="bottomRight" state="frozen"/>
      <selection pane="topRight" activeCell="F1" sqref="F1"/>
      <selection pane="bottomLeft" activeCell="A8" sqref="A8"/>
      <selection pane="bottomRight" activeCell="J46" sqref="J46"/>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10.42578125" bestFit="1" customWidth="1"/>
    <col min="7" max="7" width="7.28515625" bestFit="1" customWidth="1"/>
    <col min="8" max="8" width="7.85546875" bestFit="1" customWidth="1"/>
    <col min="9" max="9" width="9.28515625" customWidth="1"/>
    <col min="10" max="10" width="7.28515625" bestFit="1" customWidth="1"/>
    <col min="11" max="11" width="7.28515625" customWidth="1"/>
    <col min="12" max="12" width="9.140625" customWidth="1"/>
    <col min="13" max="13" width="25.28515625" customWidth="1"/>
    <col min="14" max="14" width="22.140625" customWidth="1"/>
  </cols>
  <sheetData>
    <row r="1" spans="1:14" ht="39.75" customHeight="1" x14ac:dyDescent="0.25">
      <c r="M1" s="289" t="s">
        <v>644</v>
      </c>
      <c r="N1" s="289"/>
    </row>
    <row r="2" spans="1:14" ht="18.75" x14ac:dyDescent="0.25">
      <c r="A2" s="282" t="s">
        <v>594</v>
      </c>
      <c r="B2" s="282"/>
      <c r="C2" s="282"/>
      <c r="D2" s="282"/>
      <c r="E2" s="282"/>
      <c r="F2" s="282"/>
      <c r="G2" s="282"/>
      <c r="H2" s="282"/>
      <c r="I2" s="282"/>
      <c r="J2" s="282"/>
      <c r="K2" s="282"/>
      <c r="L2" s="282"/>
      <c r="M2" s="282"/>
      <c r="N2" s="282"/>
    </row>
    <row r="3" spans="1:14" ht="18.75" x14ac:dyDescent="0.25">
      <c r="A3" s="294" t="s">
        <v>645</v>
      </c>
      <c r="B3" s="294"/>
      <c r="C3" s="294"/>
      <c r="D3" s="294"/>
      <c r="E3" s="294"/>
      <c r="F3" s="294"/>
      <c r="G3" s="294"/>
      <c r="H3" s="294"/>
      <c r="I3" s="294"/>
      <c r="J3" s="294"/>
      <c r="K3" s="294"/>
      <c r="L3" s="294"/>
      <c r="M3" s="294"/>
      <c r="N3" s="294"/>
    </row>
    <row r="4" spans="1:14" ht="22.5" x14ac:dyDescent="0.25">
      <c r="A4" s="284" t="s">
        <v>413</v>
      </c>
      <c r="B4" s="284"/>
      <c r="C4" s="284"/>
      <c r="D4" s="284"/>
      <c r="E4" s="284"/>
      <c r="F4" s="284"/>
      <c r="G4" s="284"/>
      <c r="H4" s="284"/>
      <c r="I4" s="284"/>
      <c r="J4" s="284"/>
      <c r="K4" s="284"/>
      <c r="L4" s="284"/>
      <c r="M4" s="284"/>
      <c r="N4" s="284"/>
    </row>
    <row r="6" spans="1:14" ht="27.75" customHeight="1" x14ac:dyDescent="0.25">
      <c r="A6" s="353" t="s">
        <v>415</v>
      </c>
      <c r="B6" s="353" t="s">
        <v>595</v>
      </c>
      <c r="C6" s="353" t="s">
        <v>596</v>
      </c>
      <c r="D6" s="353" t="s">
        <v>597</v>
      </c>
      <c r="E6" s="353" t="s">
        <v>719</v>
      </c>
      <c r="F6" s="353" t="s">
        <v>599</v>
      </c>
      <c r="G6" s="361"/>
      <c r="H6" s="362"/>
      <c r="I6" s="362"/>
      <c r="J6" s="362"/>
      <c r="K6" s="362"/>
      <c r="L6" s="363"/>
      <c r="M6" s="353" t="s">
        <v>601</v>
      </c>
      <c r="N6" s="353" t="s">
        <v>602</v>
      </c>
    </row>
    <row r="7" spans="1:14" ht="66" customHeight="1" x14ac:dyDescent="0.25">
      <c r="A7" s="353"/>
      <c r="B7" s="353"/>
      <c r="C7" s="353"/>
      <c r="D7" s="353"/>
      <c r="E7" s="353"/>
      <c r="F7" s="353"/>
      <c r="G7" s="37" t="s">
        <v>310</v>
      </c>
      <c r="H7" s="37" t="s">
        <v>311</v>
      </c>
      <c r="I7" s="37" t="s">
        <v>312</v>
      </c>
      <c r="J7" s="38" t="s">
        <v>313</v>
      </c>
      <c r="K7" s="69" t="s">
        <v>44</v>
      </c>
      <c r="L7" s="69" t="s">
        <v>45</v>
      </c>
      <c r="M7" s="353"/>
      <c r="N7" s="353"/>
    </row>
    <row r="8" spans="1:14" x14ac:dyDescent="0.25">
      <c r="A8" s="37">
        <v>1</v>
      </c>
      <c r="B8" s="37">
        <v>2</v>
      </c>
      <c r="C8" s="67">
        <v>3</v>
      </c>
      <c r="D8" s="67">
        <v>4</v>
      </c>
      <c r="E8" s="67">
        <v>5</v>
      </c>
      <c r="F8" s="67">
        <v>6</v>
      </c>
      <c r="G8" s="67">
        <v>7</v>
      </c>
      <c r="H8" s="67">
        <v>8</v>
      </c>
      <c r="I8" s="67">
        <v>9</v>
      </c>
      <c r="J8" s="67">
        <v>10</v>
      </c>
      <c r="K8" s="67">
        <v>11</v>
      </c>
      <c r="L8" s="67">
        <v>12</v>
      </c>
      <c r="M8" s="67">
        <v>13</v>
      </c>
      <c r="N8" s="67">
        <v>14</v>
      </c>
    </row>
    <row r="9" spans="1:14" ht="21.75" customHeight="1" x14ac:dyDescent="0.25">
      <c r="A9" s="364">
        <v>1</v>
      </c>
      <c r="B9" s="365" t="s">
        <v>670</v>
      </c>
      <c r="C9" s="110" t="s">
        <v>15</v>
      </c>
      <c r="D9" s="109" t="s">
        <v>669</v>
      </c>
      <c r="E9" s="42">
        <f t="shared" ref="E9:L9" si="0">E10+E11+E12</f>
        <v>0</v>
      </c>
      <c r="F9" s="112">
        <f>F10+F11+F12</f>
        <v>5042.5999999999995</v>
      </c>
      <c r="G9" s="112">
        <f t="shared" si="0"/>
        <v>5042.5999999999995</v>
      </c>
      <c r="H9" s="112">
        <f t="shared" si="0"/>
        <v>0</v>
      </c>
      <c r="I9" s="112">
        <f t="shared" si="0"/>
        <v>0</v>
      </c>
      <c r="J9" s="112">
        <f t="shared" si="0"/>
        <v>0</v>
      </c>
      <c r="K9" s="112">
        <f t="shared" si="0"/>
        <v>0</v>
      </c>
      <c r="L9" s="112">
        <f t="shared" si="0"/>
        <v>0</v>
      </c>
      <c r="M9" s="43"/>
      <c r="N9" s="358" t="s">
        <v>646</v>
      </c>
    </row>
    <row r="10" spans="1:14" ht="36" x14ac:dyDescent="0.25">
      <c r="A10" s="364"/>
      <c r="B10" s="365"/>
      <c r="C10" s="110" t="s">
        <v>315</v>
      </c>
      <c r="D10" s="109" t="s">
        <v>513</v>
      </c>
      <c r="E10" s="46">
        <f>E14</f>
        <v>0</v>
      </c>
      <c r="F10" s="112">
        <f>G10+H10+I10+J10+K10+L10</f>
        <v>252.2</v>
      </c>
      <c r="G10" s="112">
        <f t="shared" ref="G10:L12" si="1">G14</f>
        <v>252.2</v>
      </c>
      <c r="H10" s="112">
        <f t="shared" si="1"/>
        <v>0</v>
      </c>
      <c r="I10" s="112">
        <f t="shared" si="1"/>
        <v>0</v>
      </c>
      <c r="J10" s="112">
        <f t="shared" si="1"/>
        <v>0</v>
      </c>
      <c r="K10" s="112">
        <f t="shared" si="1"/>
        <v>0</v>
      </c>
      <c r="L10" s="112">
        <f t="shared" si="1"/>
        <v>0</v>
      </c>
      <c r="M10" s="108" t="s">
        <v>626</v>
      </c>
      <c r="N10" s="358"/>
    </row>
    <row r="11" spans="1:14" ht="24" x14ac:dyDescent="0.25">
      <c r="A11" s="364"/>
      <c r="B11" s="365"/>
      <c r="C11" s="110" t="s">
        <v>18</v>
      </c>
      <c r="D11" s="109" t="s">
        <v>513</v>
      </c>
      <c r="E11" s="46">
        <f>E15</f>
        <v>0</v>
      </c>
      <c r="F11" s="112">
        <f>G11+H11+I11+J11+K11+L11</f>
        <v>4790.3999999999996</v>
      </c>
      <c r="G11" s="112">
        <f t="shared" si="1"/>
        <v>4790.3999999999996</v>
      </c>
      <c r="H11" s="112">
        <f t="shared" si="1"/>
        <v>0</v>
      </c>
      <c r="I11" s="112">
        <f t="shared" si="1"/>
        <v>0</v>
      </c>
      <c r="J11" s="112">
        <f t="shared" si="1"/>
        <v>0</v>
      </c>
      <c r="K11" s="112">
        <f t="shared" si="1"/>
        <v>0</v>
      </c>
      <c r="L11" s="112">
        <f t="shared" si="1"/>
        <v>0</v>
      </c>
      <c r="M11" s="107" t="s">
        <v>513</v>
      </c>
      <c r="N11" s="358"/>
    </row>
    <row r="12" spans="1:14" x14ac:dyDescent="0.25">
      <c r="A12" s="364"/>
      <c r="B12" s="365"/>
      <c r="C12" s="110" t="s">
        <v>398</v>
      </c>
      <c r="D12" s="109" t="s">
        <v>513</v>
      </c>
      <c r="E12" s="46">
        <f>E16</f>
        <v>0</v>
      </c>
      <c r="F12" s="112">
        <f>G12+H12+I12+J12+K12+L12</f>
        <v>0</v>
      </c>
      <c r="G12" s="112">
        <f t="shared" si="1"/>
        <v>0</v>
      </c>
      <c r="H12" s="112">
        <f t="shared" si="1"/>
        <v>0</v>
      </c>
      <c r="I12" s="112">
        <f t="shared" si="1"/>
        <v>0</v>
      </c>
      <c r="J12" s="112">
        <f t="shared" si="1"/>
        <v>0</v>
      </c>
      <c r="K12" s="112">
        <f t="shared" si="1"/>
        <v>0</v>
      </c>
      <c r="L12" s="112">
        <f t="shared" si="1"/>
        <v>0</v>
      </c>
      <c r="M12" s="107" t="s">
        <v>513</v>
      </c>
      <c r="N12" s="358"/>
    </row>
    <row r="13" spans="1:14" ht="21.75" customHeight="1" x14ac:dyDescent="0.25">
      <c r="A13" s="353" t="s">
        <v>607</v>
      </c>
      <c r="B13" s="360" t="s">
        <v>671</v>
      </c>
      <c r="C13" s="110" t="s">
        <v>15</v>
      </c>
      <c r="D13" s="109" t="s">
        <v>669</v>
      </c>
      <c r="E13" s="46">
        <f>E14+E15+E16</f>
        <v>0</v>
      </c>
      <c r="F13" s="112">
        <f>F14+F15+F16</f>
        <v>5042.5999999999995</v>
      </c>
      <c r="G13" s="112">
        <f t="shared" ref="G13:L13" si="2">G14+G15+G16</f>
        <v>5042.5999999999995</v>
      </c>
      <c r="H13" s="112">
        <f t="shared" si="2"/>
        <v>0</v>
      </c>
      <c r="I13" s="112">
        <f t="shared" si="2"/>
        <v>0</v>
      </c>
      <c r="J13" s="112">
        <f t="shared" si="2"/>
        <v>0</v>
      </c>
      <c r="K13" s="112">
        <f t="shared" si="2"/>
        <v>0</v>
      </c>
      <c r="L13" s="112">
        <f t="shared" si="2"/>
        <v>0</v>
      </c>
      <c r="M13" s="44"/>
      <c r="N13" s="358"/>
    </row>
    <row r="14" spans="1:14" ht="36" x14ac:dyDescent="0.25">
      <c r="A14" s="353"/>
      <c r="B14" s="360"/>
      <c r="C14" s="108" t="s">
        <v>315</v>
      </c>
      <c r="D14" s="107" t="s">
        <v>513</v>
      </c>
      <c r="E14" s="114">
        <v>0</v>
      </c>
      <c r="F14" s="116">
        <f>G14+H14+I14+J14+K14+L14</f>
        <v>252.2</v>
      </c>
      <c r="G14" s="117">
        <v>252.2</v>
      </c>
      <c r="H14" s="117">
        <v>0</v>
      </c>
      <c r="I14" s="117">
        <v>0</v>
      </c>
      <c r="J14" s="117">
        <v>0</v>
      </c>
      <c r="K14" s="117">
        <v>0</v>
      </c>
      <c r="L14" s="117">
        <v>0</v>
      </c>
      <c r="M14" s="108" t="s">
        <v>626</v>
      </c>
      <c r="N14" s="358"/>
    </row>
    <row r="15" spans="1:14" ht="29.25" customHeight="1" x14ac:dyDescent="0.25">
      <c r="A15" s="353"/>
      <c r="B15" s="360"/>
      <c r="C15" s="108" t="s">
        <v>18</v>
      </c>
      <c r="D15" s="107" t="s">
        <v>513</v>
      </c>
      <c r="E15" s="114">
        <v>0</v>
      </c>
      <c r="F15" s="116">
        <f>G15+H15+I15+J15+K15+L15</f>
        <v>4790.3999999999996</v>
      </c>
      <c r="G15" s="113">
        <v>4790.3999999999996</v>
      </c>
      <c r="H15" s="113">
        <v>0</v>
      </c>
      <c r="I15" s="113">
        <v>0</v>
      </c>
      <c r="J15" s="113">
        <v>0</v>
      </c>
      <c r="K15" s="113">
        <v>0</v>
      </c>
      <c r="L15" s="113">
        <v>0</v>
      </c>
      <c r="M15" s="107" t="s">
        <v>513</v>
      </c>
      <c r="N15" s="358"/>
    </row>
    <row r="16" spans="1:14" x14ac:dyDescent="0.25">
      <c r="A16" s="353"/>
      <c r="B16" s="360"/>
      <c r="C16" s="108" t="s">
        <v>398</v>
      </c>
      <c r="D16" s="107" t="s">
        <v>513</v>
      </c>
      <c r="E16" s="114">
        <v>0</v>
      </c>
      <c r="F16" s="116">
        <f>G16+H16+I16+J16+K16+L16</f>
        <v>0</v>
      </c>
      <c r="G16" s="113">
        <v>0</v>
      </c>
      <c r="H16" s="113">
        <v>0</v>
      </c>
      <c r="I16" s="113">
        <v>0</v>
      </c>
      <c r="J16" s="113">
        <v>0</v>
      </c>
      <c r="K16" s="113">
        <v>0</v>
      </c>
      <c r="L16" s="113">
        <v>0</v>
      </c>
      <c r="M16" s="107" t="s">
        <v>513</v>
      </c>
      <c r="N16" s="358"/>
    </row>
    <row r="17" spans="1:14" ht="21" customHeight="1" x14ac:dyDescent="0.25">
      <c r="A17" s="364">
        <v>2</v>
      </c>
      <c r="B17" s="365" t="s">
        <v>672</v>
      </c>
      <c r="C17" s="110" t="s">
        <v>15</v>
      </c>
      <c r="D17" s="109" t="s">
        <v>669</v>
      </c>
      <c r="E17" s="42">
        <f t="shared" ref="E17:L17" si="3">E18+E19+E21+E20</f>
        <v>0</v>
      </c>
      <c r="F17" s="112">
        <f>F18+F19+F21+F20</f>
        <v>23026.799999999996</v>
      </c>
      <c r="G17" s="112">
        <f>G18+G19+G21+G20</f>
        <v>5042.6000000000004</v>
      </c>
      <c r="H17" s="112">
        <f t="shared" si="3"/>
        <v>4522.7</v>
      </c>
      <c r="I17" s="112">
        <f t="shared" si="3"/>
        <v>5886.9000000000005</v>
      </c>
      <c r="J17" s="112">
        <f t="shared" si="3"/>
        <v>3528.7</v>
      </c>
      <c r="K17" s="112">
        <f t="shared" si="3"/>
        <v>2022.9999999999998</v>
      </c>
      <c r="L17" s="112">
        <f t="shared" si="3"/>
        <v>2022.8999999999999</v>
      </c>
      <c r="M17" s="43"/>
      <c r="N17" s="358"/>
    </row>
    <row r="18" spans="1:14" ht="36" x14ac:dyDescent="0.25">
      <c r="A18" s="364"/>
      <c r="B18" s="365"/>
      <c r="C18" s="110" t="s">
        <v>315</v>
      </c>
      <c r="D18" s="109" t="s">
        <v>513</v>
      </c>
      <c r="E18" s="46">
        <f>E23</f>
        <v>0</v>
      </c>
      <c r="F18" s="116">
        <f>G18+H18+I18+J18+K18+L18</f>
        <v>1503.5</v>
      </c>
      <c r="G18" s="116">
        <f t="shared" ref="G18:L19" si="4">G23</f>
        <v>252.8</v>
      </c>
      <c r="H18" s="116">
        <f t="shared" si="4"/>
        <v>308.39999999999998</v>
      </c>
      <c r="I18" s="116">
        <f t="shared" si="4"/>
        <v>412.1</v>
      </c>
      <c r="J18" s="116">
        <v>247</v>
      </c>
      <c r="K18" s="116">
        <f t="shared" si="4"/>
        <v>141.6</v>
      </c>
      <c r="L18" s="116">
        <f t="shared" si="4"/>
        <v>141.6</v>
      </c>
      <c r="M18" s="108" t="s">
        <v>626</v>
      </c>
      <c r="N18" s="358"/>
    </row>
    <row r="19" spans="1:14" ht="24" x14ac:dyDescent="0.25">
      <c r="A19" s="364"/>
      <c r="B19" s="365"/>
      <c r="C19" s="110" t="s">
        <v>18</v>
      </c>
      <c r="D19" s="109" t="s">
        <v>513</v>
      </c>
      <c r="E19" s="46">
        <f>E24</f>
        <v>0</v>
      </c>
      <c r="F19" s="116">
        <f>G19+H19+I19+J19+K19+L19</f>
        <v>18943.699999999997</v>
      </c>
      <c r="G19" s="116">
        <f t="shared" si="4"/>
        <v>3956</v>
      </c>
      <c r="H19" s="116">
        <f t="shared" si="4"/>
        <v>3793.9</v>
      </c>
      <c r="I19" s="116">
        <f t="shared" si="4"/>
        <v>4982</v>
      </c>
      <c r="J19" s="116">
        <f t="shared" si="4"/>
        <v>2908.2</v>
      </c>
      <c r="K19" s="116">
        <f t="shared" si="4"/>
        <v>1650.3</v>
      </c>
      <c r="L19" s="116">
        <f t="shared" si="4"/>
        <v>1653.3</v>
      </c>
      <c r="M19" s="107" t="s">
        <v>513</v>
      </c>
      <c r="N19" s="358"/>
    </row>
    <row r="20" spans="1:14" ht="24" x14ac:dyDescent="0.25">
      <c r="A20" s="364"/>
      <c r="B20" s="365"/>
      <c r="C20" s="110" t="s">
        <v>639</v>
      </c>
      <c r="D20" s="109"/>
      <c r="E20" s="46">
        <f>E25</f>
        <v>0</v>
      </c>
      <c r="F20" s="116">
        <f>G20+H20+I20+J20+K20+L20</f>
        <v>2579.6</v>
      </c>
      <c r="G20" s="116">
        <f>G25</f>
        <v>833.8</v>
      </c>
      <c r="H20" s="116">
        <f t="shared" ref="H20:L20" si="5">H25</f>
        <v>420.4</v>
      </c>
      <c r="I20" s="116">
        <f t="shared" si="5"/>
        <v>492.8</v>
      </c>
      <c r="J20" s="116">
        <f t="shared" si="5"/>
        <v>373.5</v>
      </c>
      <c r="K20" s="116">
        <f t="shared" si="5"/>
        <v>231.1</v>
      </c>
      <c r="L20" s="116">
        <f t="shared" si="5"/>
        <v>228</v>
      </c>
      <c r="M20" s="107"/>
      <c r="N20" s="358"/>
    </row>
    <row r="21" spans="1:14" ht="29.25" customHeight="1" x14ac:dyDescent="0.25">
      <c r="A21" s="364"/>
      <c r="B21" s="365"/>
      <c r="C21" s="110" t="s">
        <v>398</v>
      </c>
      <c r="D21" s="109" t="s">
        <v>513</v>
      </c>
      <c r="E21" s="46">
        <f>E26</f>
        <v>0</v>
      </c>
      <c r="F21" s="116">
        <f>G21+H21+I21+J21+K21+L21</f>
        <v>0</v>
      </c>
      <c r="G21" s="112">
        <f t="shared" ref="G21:L21" si="6">G26</f>
        <v>0</v>
      </c>
      <c r="H21" s="112">
        <f t="shared" si="6"/>
        <v>0</v>
      </c>
      <c r="I21" s="112">
        <f t="shared" si="6"/>
        <v>0</v>
      </c>
      <c r="J21" s="112">
        <f t="shared" si="6"/>
        <v>0</v>
      </c>
      <c r="K21" s="112">
        <f t="shared" si="6"/>
        <v>0</v>
      </c>
      <c r="L21" s="112">
        <f t="shared" si="6"/>
        <v>0</v>
      </c>
      <c r="M21" s="107" t="s">
        <v>513</v>
      </c>
      <c r="N21" s="358"/>
    </row>
    <row r="22" spans="1:14" ht="21" customHeight="1" x14ac:dyDescent="0.25">
      <c r="A22" s="353" t="s">
        <v>647</v>
      </c>
      <c r="B22" s="360" t="s">
        <v>673</v>
      </c>
      <c r="C22" s="110" t="s">
        <v>15</v>
      </c>
      <c r="D22" s="109" t="s">
        <v>669</v>
      </c>
      <c r="E22" s="46">
        <f>E23+E24+E26+E25</f>
        <v>0</v>
      </c>
      <c r="F22" s="116">
        <f>F23+F24+F25+F26</f>
        <v>23026.799999999996</v>
      </c>
      <c r="G22" s="116">
        <f>G23+G24+G25+G26</f>
        <v>5042.6000000000004</v>
      </c>
      <c r="H22" s="116">
        <f t="shared" ref="H22:L22" si="7">H23+H24+H25+H26</f>
        <v>4522.7</v>
      </c>
      <c r="I22" s="116">
        <f t="shared" si="7"/>
        <v>5886.9000000000005</v>
      </c>
      <c r="J22" s="116">
        <f t="shared" si="7"/>
        <v>3528.7</v>
      </c>
      <c r="K22" s="116">
        <f t="shared" si="7"/>
        <v>2022.9999999999998</v>
      </c>
      <c r="L22" s="116">
        <f t="shared" si="7"/>
        <v>2022.8999999999999</v>
      </c>
      <c r="M22" s="44"/>
      <c r="N22" s="358"/>
    </row>
    <row r="23" spans="1:14" ht="36" x14ac:dyDescent="0.25">
      <c r="A23" s="353"/>
      <c r="B23" s="360"/>
      <c r="C23" s="108" t="s">
        <v>315</v>
      </c>
      <c r="D23" s="107" t="s">
        <v>513</v>
      </c>
      <c r="E23" s="114">
        <v>0</v>
      </c>
      <c r="F23" s="116">
        <f>G23+H23+I23+J23+K23+L23</f>
        <v>1503.5</v>
      </c>
      <c r="G23" s="117">
        <v>252.8</v>
      </c>
      <c r="H23" s="117">
        <v>308.39999999999998</v>
      </c>
      <c r="I23" s="117">
        <v>412.1</v>
      </c>
      <c r="J23" s="117">
        <v>247</v>
      </c>
      <c r="K23" s="117">
        <v>141.6</v>
      </c>
      <c r="L23" s="117">
        <v>141.6</v>
      </c>
      <c r="M23" s="108" t="s">
        <v>626</v>
      </c>
      <c r="N23" s="358"/>
    </row>
    <row r="24" spans="1:14" ht="24" x14ac:dyDescent="0.25">
      <c r="A24" s="353"/>
      <c r="B24" s="360"/>
      <c r="C24" s="108" t="s">
        <v>18</v>
      </c>
      <c r="D24" s="107" t="s">
        <v>513</v>
      </c>
      <c r="E24" s="114">
        <v>0</v>
      </c>
      <c r="F24" s="116">
        <f>G24+H24+I24+J24+K24+L24</f>
        <v>18943.699999999997</v>
      </c>
      <c r="G24" s="117">
        <v>3956</v>
      </c>
      <c r="H24" s="117">
        <v>3793.9</v>
      </c>
      <c r="I24" s="117">
        <v>4982</v>
      </c>
      <c r="J24" s="117">
        <v>2908.2</v>
      </c>
      <c r="K24" s="117">
        <v>1650.3</v>
      </c>
      <c r="L24" s="117">
        <v>1653.3</v>
      </c>
      <c r="M24" s="107" t="s">
        <v>513</v>
      </c>
      <c r="N24" s="358"/>
    </row>
    <row r="25" spans="1:14" ht="24" x14ac:dyDescent="0.25">
      <c r="A25" s="353"/>
      <c r="B25" s="360"/>
      <c r="C25" s="108" t="s">
        <v>639</v>
      </c>
      <c r="D25" s="107"/>
      <c r="E25" s="114">
        <v>0</v>
      </c>
      <c r="F25" s="116">
        <f>G25+H25+I25+J25+K25+L25</f>
        <v>2579.6</v>
      </c>
      <c r="G25" s="117">
        <v>833.8</v>
      </c>
      <c r="H25" s="117">
        <v>420.4</v>
      </c>
      <c r="I25" s="117">
        <v>492.8</v>
      </c>
      <c r="J25" s="117">
        <v>373.5</v>
      </c>
      <c r="K25" s="117">
        <v>231.1</v>
      </c>
      <c r="L25" s="117">
        <v>228</v>
      </c>
      <c r="M25" s="107"/>
      <c r="N25" s="358"/>
    </row>
    <row r="26" spans="1:14" x14ac:dyDescent="0.25">
      <c r="A26" s="353"/>
      <c r="B26" s="360"/>
      <c r="C26" s="108" t="s">
        <v>398</v>
      </c>
      <c r="D26" s="107" t="s">
        <v>513</v>
      </c>
      <c r="E26" s="114">
        <v>0</v>
      </c>
      <c r="F26" s="116">
        <f>G26+H26+I26+J26+K26+L26</f>
        <v>0</v>
      </c>
      <c r="G26" s="113">
        <v>0</v>
      </c>
      <c r="H26" s="113">
        <v>0</v>
      </c>
      <c r="I26" s="113">
        <v>0</v>
      </c>
      <c r="J26" s="113">
        <v>0</v>
      </c>
      <c r="K26" s="113">
        <v>0</v>
      </c>
      <c r="L26" s="113">
        <v>0</v>
      </c>
      <c r="M26" s="107" t="s">
        <v>513</v>
      </c>
      <c r="N26" s="358"/>
    </row>
    <row r="27" spans="1:14" ht="29.25" customHeight="1" x14ac:dyDescent="0.25">
      <c r="A27" s="364">
        <v>3</v>
      </c>
      <c r="B27" s="365" t="s">
        <v>674</v>
      </c>
      <c r="C27" s="110" t="s">
        <v>15</v>
      </c>
      <c r="D27" s="109" t="s">
        <v>669</v>
      </c>
      <c r="E27" s="42">
        <f t="shared" ref="E27:L27" si="8">E28+E29+E30</f>
        <v>0</v>
      </c>
      <c r="F27" s="112">
        <f t="shared" si="8"/>
        <v>9988.2999999999993</v>
      </c>
      <c r="G27" s="112">
        <f t="shared" si="8"/>
        <v>9988.2999999999993</v>
      </c>
      <c r="H27" s="112">
        <f t="shared" si="8"/>
        <v>0</v>
      </c>
      <c r="I27" s="112">
        <f t="shared" si="8"/>
        <v>0</v>
      </c>
      <c r="J27" s="112">
        <f t="shared" si="8"/>
        <v>0</v>
      </c>
      <c r="K27" s="112">
        <f t="shared" si="8"/>
        <v>0</v>
      </c>
      <c r="L27" s="112">
        <f t="shared" si="8"/>
        <v>0</v>
      </c>
      <c r="M27" s="43"/>
      <c r="N27" s="358"/>
    </row>
    <row r="28" spans="1:14" ht="36" x14ac:dyDescent="0.25">
      <c r="A28" s="364"/>
      <c r="B28" s="365"/>
      <c r="C28" s="110" t="s">
        <v>315</v>
      </c>
      <c r="D28" s="109" t="s">
        <v>513</v>
      </c>
      <c r="E28" s="46">
        <f>E32</f>
        <v>0</v>
      </c>
      <c r="F28" s="116">
        <f>G28+H28+I28+J28+K28+L28</f>
        <v>499.5</v>
      </c>
      <c r="G28" s="116">
        <f t="shared" ref="G28:L28" si="9">G32</f>
        <v>499.5</v>
      </c>
      <c r="H28" s="116">
        <f t="shared" si="9"/>
        <v>0</v>
      </c>
      <c r="I28" s="116">
        <f t="shared" si="9"/>
        <v>0</v>
      </c>
      <c r="J28" s="116">
        <f t="shared" si="9"/>
        <v>0</v>
      </c>
      <c r="K28" s="116">
        <f t="shared" si="9"/>
        <v>0</v>
      </c>
      <c r="L28" s="116">
        <f t="shared" si="9"/>
        <v>0</v>
      </c>
      <c r="M28" s="108" t="s">
        <v>626</v>
      </c>
      <c r="N28" s="358"/>
    </row>
    <row r="29" spans="1:14" ht="24" x14ac:dyDescent="0.25">
      <c r="A29" s="364"/>
      <c r="B29" s="365"/>
      <c r="C29" s="110" t="s">
        <v>18</v>
      </c>
      <c r="D29" s="109" t="s">
        <v>513</v>
      </c>
      <c r="E29" s="46">
        <f>E33</f>
        <v>0</v>
      </c>
      <c r="F29" s="116">
        <f>G29+H29+I29+J29+K29+L29</f>
        <v>9488.7999999999993</v>
      </c>
      <c r="G29" s="112">
        <f t="shared" ref="G29:L29" si="10">G33</f>
        <v>9488.7999999999993</v>
      </c>
      <c r="H29" s="112">
        <f t="shared" si="10"/>
        <v>0</v>
      </c>
      <c r="I29" s="112">
        <f t="shared" si="10"/>
        <v>0</v>
      </c>
      <c r="J29" s="112">
        <f t="shared" si="10"/>
        <v>0</v>
      </c>
      <c r="K29" s="112">
        <f t="shared" si="10"/>
        <v>0</v>
      </c>
      <c r="L29" s="112">
        <f t="shared" si="10"/>
        <v>0</v>
      </c>
      <c r="M29" s="107" t="s">
        <v>513</v>
      </c>
      <c r="N29" s="358"/>
    </row>
    <row r="30" spans="1:14" ht="28.5" customHeight="1" x14ac:dyDescent="0.25">
      <c r="A30" s="364"/>
      <c r="B30" s="365"/>
      <c r="C30" s="110" t="s">
        <v>398</v>
      </c>
      <c r="D30" s="109" t="s">
        <v>513</v>
      </c>
      <c r="E30" s="46">
        <f>E34</f>
        <v>0</v>
      </c>
      <c r="F30" s="116">
        <f>G30+H30+I30+J30+K30+L30</f>
        <v>0</v>
      </c>
      <c r="G30" s="112">
        <f t="shared" ref="G30:L30" si="11">G34</f>
        <v>0</v>
      </c>
      <c r="H30" s="112">
        <f t="shared" si="11"/>
        <v>0</v>
      </c>
      <c r="I30" s="112">
        <f t="shared" si="11"/>
        <v>0</v>
      </c>
      <c r="J30" s="112">
        <f t="shared" si="11"/>
        <v>0</v>
      </c>
      <c r="K30" s="112">
        <f t="shared" si="11"/>
        <v>0</v>
      </c>
      <c r="L30" s="112">
        <f t="shared" si="11"/>
        <v>0</v>
      </c>
      <c r="M30" s="107" t="s">
        <v>513</v>
      </c>
      <c r="N30" s="358"/>
    </row>
    <row r="31" spans="1:14" ht="30" customHeight="1" x14ac:dyDescent="0.25">
      <c r="A31" s="353" t="s">
        <v>648</v>
      </c>
      <c r="B31" s="360" t="s">
        <v>675</v>
      </c>
      <c r="C31" s="110" t="s">
        <v>15</v>
      </c>
      <c r="D31" s="109" t="s">
        <v>669</v>
      </c>
      <c r="E31" s="46">
        <f t="shared" ref="E31:L31" si="12">E32+E33+E34</f>
        <v>0</v>
      </c>
      <c r="F31" s="112">
        <f>F32+F33+F34</f>
        <v>9988.2999999999993</v>
      </c>
      <c r="G31" s="112">
        <f t="shared" si="12"/>
        <v>9988.2999999999993</v>
      </c>
      <c r="H31" s="112">
        <f t="shared" si="12"/>
        <v>0</v>
      </c>
      <c r="I31" s="112">
        <f t="shared" si="12"/>
        <v>0</v>
      </c>
      <c r="J31" s="112">
        <f t="shared" si="12"/>
        <v>0</v>
      </c>
      <c r="K31" s="112">
        <f t="shared" si="12"/>
        <v>0</v>
      </c>
      <c r="L31" s="112">
        <f t="shared" si="12"/>
        <v>0</v>
      </c>
      <c r="M31" s="44"/>
      <c r="N31" s="358"/>
    </row>
    <row r="32" spans="1:14" ht="42.75" customHeight="1" x14ac:dyDescent="0.25">
      <c r="A32" s="353"/>
      <c r="B32" s="360"/>
      <c r="C32" s="108" t="s">
        <v>315</v>
      </c>
      <c r="D32" s="107" t="s">
        <v>513</v>
      </c>
      <c r="E32" s="114">
        <v>0</v>
      </c>
      <c r="F32" s="116">
        <f>G32+H32+I32+J32+K32+L32</f>
        <v>499.5</v>
      </c>
      <c r="G32" s="117">
        <v>499.5</v>
      </c>
      <c r="H32" s="117">
        <v>0</v>
      </c>
      <c r="I32" s="117">
        <v>0</v>
      </c>
      <c r="J32" s="117">
        <v>0</v>
      </c>
      <c r="K32" s="117">
        <v>0</v>
      </c>
      <c r="L32" s="117">
        <v>0</v>
      </c>
      <c r="M32" s="108" t="s">
        <v>626</v>
      </c>
      <c r="N32" s="358"/>
    </row>
    <row r="33" spans="1:14" ht="29.25" customHeight="1" x14ac:dyDescent="0.25">
      <c r="A33" s="353"/>
      <c r="B33" s="360"/>
      <c r="C33" s="108" t="s">
        <v>18</v>
      </c>
      <c r="D33" s="107" t="s">
        <v>513</v>
      </c>
      <c r="E33" s="114">
        <v>0</v>
      </c>
      <c r="F33" s="116">
        <f>G33+H33+I33+J33+K33+L33</f>
        <v>9488.7999999999993</v>
      </c>
      <c r="G33" s="113">
        <v>9488.7999999999993</v>
      </c>
      <c r="H33" s="113">
        <v>0</v>
      </c>
      <c r="I33" s="113">
        <v>0</v>
      </c>
      <c r="J33" s="113">
        <v>0</v>
      </c>
      <c r="K33" s="113">
        <v>0</v>
      </c>
      <c r="L33" s="113">
        <v>0</v>
      </c>
      <c r="M33" s="107" t="s">
        <v>513</v>
      </c>
      <c r="N33" s="358"/>
    </row>
    <row r="34" spans="1:14" ht="30.75" customHeight="1" x14ac:dyDescent="0.25">
      <c r="A34" s="353"/>
      <c r="B34" s="360"/>
      <c r="C34" s="108" t="s">
        <v>398</v>
      </c>
      <c r="D34" s="107" t="s">
        <v>513</v>
      </c>
      <c r="E34" s="114">
        <v>0</v>
      </c>
      <c r="F34" s="116">
        <f>G34+H34+I34+J34+K34+L34</f>
        <v>0</v>
      </c>
      <c r="G34" s="113">
        <v>0</v>
      </c>
      <c r="H34" s="113">
        <v>0</v>
      </c>
      <c r="I34" s="113">
        <v>0</v>
      </c>
      <c r="J34" s="113">
        <v>0</v>
      </c>
      <c r="K34" s="113">
        <v>0</v>
      </c>
      <c r="L34" s="113">
        <v>0</v>
      </c>
      <c r="M34" s="107" t="s">
        <v>513</v>
      </c>
      <c r="N34" s="358"/>
    </row>
    <row r="35" spans="1:14" ht="27.75" customHeight="1" x14ac:dyDescent="0.25">
      <c r="A35" s="364">
        <v>4</v>
      </c>
      <c r="B35" s="357" t="s">
        <v>676</v>
      </c>
      <c r="C35" s="110" t="s">
        <v>15</v>
      </c>
      <c r="D35" s="109" t="s">
        <v>669</v>
      </c>
      <c r="E35" s="42">
        <v>0</v>
      </c>
      <c r="F35" s="112">
        <f>F36+F37+F38</f>
        <v>57382.37</v>
      </c>
      <c r="G35" s="112">
        <f>G36+G37+G38</f>
        <v>0</v>
      </c>
      <c r="H35" s="112">
        <f>H36+H37+H38</f>
        <v>24396.5</v>
      </c>
      <c r="I35" s="112">
        <f>I36+I37+I38</f>
        <v>25572.799999999999</v>
      </c>
      <c r="J35" s="112">
        <f>J36+J37+J38</f>
        <v>7413.0700000000006</v>
      </c>
      <c r="K35" s="112">
        <f t="shared" ref="K35:L35" si="13">K36+K37+K38</f>
        <v>0</v>
      </c>
      <c r="L35" s="112">
        <f t="shared" si="13"/>
        <v>0</v>
      </c>
      <c r="M35" s="43"/>
      <c r="N35" s="358" t="s">
        <v>650</v>
      </c>
    </row>
    <row r="36" spans="1:14" ht="54.75" customHeight="1" x14ac:dyDescent="0.25">
      <c r="A36" s="364"/>
      <c r="B36" s="357"/>
      <c r="C36" s="110" t="s">
        <v>315</v>
      </c>
      <c r="D36" s="109" t="s">
        <v>513</v>
      </c>
      <c r="E36" s="118">
        <v>0</v>
      </c>
      <c r="F36" s="116">
        <f>G36+H36+I36+J36+K36+L36</f>
        <v>17537.37</v>
      </c>
      <c r="G36" s="116">
        <f>G40+G44+G46</f>
        <v>0</v>
      </c>
      <c r="H36" s="116">
        <f>H40+H44+H46</f>
        <v>7025</v>
      </c>
      <c r="I36" s="116">
        <f>I40+I44+I46</f>
        <v>8434.4</v>
      </c>
      <c r="J36" s="116">
        <f>J40+J44+J46</f>
        <v>2077.9700000000003</v>
      </c>
      <c r="K36" s="116">
        <f t="shared" ref="K36" si="14">K40+K44+K46</f>
        <v>0</v>
      </c>
      <c r="L36" s="116">
        <f>L40+L44+L46</f>
        <v>0</v>
      </c>
      <c r="M36" s="108" t="s">
        <v>623</v>
      </c>
      <c r="N36" s="358"/>
    </row>
    <row r="37" spans="1:14" ht="36" customHeight="1" x14ac:dyDescent="0.25">
      <c r="A37" s="364"/>
      <c r="B37" s="357"/>
      <c r="C37" s="110" t="s">
        <v>18</v>
      </c>
      <c r="D37" s="109" t="s">
        <v>513</v>
      </c>
      <c r="E37" s="118">
        <v>0</v>
      </c>
      <c r="F37" s="116">
        <f>G37+H37+I37+J37+K37+L37</f>
        <v>12760.1</v>
      </c>
      <c r="G37" s="116">
        <f t="shared" ref="G37:K37" si="15">G41</f>
        <v>0</v>
      </c>
      <c r="H37" s="116">
        <f t="shared" si="15"/>
        <v>1150</v>
      </c>
      <c r="I37" s="116">
        <f t="shared" si="15"/>
        <v>6275</v>
      </c>
      <c r="J37" s="116">
        <f t="shared" si="15"/>
        <v>5335.1</v>
      </c>
      <c r="K37" s="116">
        <f t="shared" si="15"/>
        <v>0</v>
      </c>
      <c r="L37" s="116">
        <f>L41</f>
        <v>0</v>
      </c>
      <c r="M37" s="107" t="s">
        <v>513</v>
      </c>
      <c r="N37" s="358"/>
    </row>
    <row r="38" spans="1:14" ht="27.75" customHeight="1" x14ac:dyDescent="0.25">
      <c r="A38" s="364"/>
      <c r="B38" s="357"/>
      <c r="C38" s="110" t="s">
        <v>651</v>
      </c>
      <c r="D38" s="109" t="s">
        <v>513</v>
      </c>
      <c r="E38" s="118">
        <v>0</v>
      </c>
      <c r="F38" s="116">
        <f>G38+H38+I38+J38+K38+L38</f>
        <v>27084.9</v>
      </c>
      <c r="G38" s="116">
        <f>G42</f>
        <v>0</v>
      </c>
      <c r="H38" s="116">
        <f t="shared" ref="H38:K38" si="16">H42</f>
        <v>16221.5</v>
      </c>
      <c r="I38" s="116">
        <f t="shared" si="16"/>
        <v>10863.4</v>
      </c>
      <c r="J38" s="116">
        <f t="shared" si="16"/>
        <v>0</v>
      </c>
      <c r="K38" s="116">
        <f t="shared" si="16"/>
        <v>0</v>
      </c>
      <c r="L38" s="116">
        <f>L42</f>
        <v>0</v>
      </c>
      <c r="M38" s="107" t="s">
        <v>513</v>
      </c>
      <c r="N38" s="358"/>
    </row>
    <row r="39" spans="1:14" ht="31.5" customHeight="1" x14ac:dyDescent="0.25">
      <c r="A39" s="353" t="s">
        <v>649</v>
      </c>
      <c r="B39" s="359" t="s">
        <v>677</v>
      </c>
      <c r="C39" s="110" t="s">
        <v>15</v>
      </c>
      <c r="D39" s="109" t="s">
        <v>669</v>
      </c>
      <c r="E39" s="46">
        <f t="shared" ref="E39:L39" si="17">E40+E41+E42</f>
        <v>0</v>
      </c>
      <c r="F39" s="112">
        <f>F40+F41+F42</f>
        <v>55360.37</v>
      </c>
      <c r="G39" s="112">
        <f t="shared" si="17"/>
        <v>0</v>
      </c>
      <c r="H39" s="112">
        <f t="shared" si="17"/>
        <v>24396.5</v>
      </c>
      <c r="I39" s="112">
        <f t="shared" si="17"/>
        <v>24511.1</v>
      </c>
      <c r="J39" s="112">
        <f t="shared" si="17"/>
        <v>6452.77</v>
      </c>
      <c r="K39" s="112">
        <f t="shared" si="17"/>
        <v>0</v>
      </c>
      <c r="L39" s="112">
        <f t="shared" si="17"/>
        <v>0</v>
      </c>
      <c r="M39" s="44"/>
      <c r="N39" s="358"/>
    </row>
    <row r="40" spans="1:14" ht="48" x14ac:dyDescent="0.25">
      <c r="A40" s="353"/>
      <c r="B40" s="359"/>
      <c r="C40" s="108" t="s">
        <v>315</v>
      </c>
      <c r="D40" s="107" t="s">
        <v>513</v>
      </c>
      <c r="E40" s="118">
        <v>0</v>
      </c>
      <c r="F40" s="116">
        <f>G40+H40+I40+J40+K40+L40</f>
        <v>15515.37</v>
      </c>
      <c r="G40" s="117">
        <v>0</v>
      </c>
      <c r="H40" s="117">
        <v>7025</v>
      </c>
      <c r="I40" s="117">
        <v>7372.7</v>
      </c>
      <c r="J40" s="117">
        <f>1063.78+53.89</f>
        <v>1117.67</v>
      </c>
      <c r="K40" s="117">
        <v>0</v>
      </c>
      <c r="L40" s="113">
        <v>0</v>
      </c>
      <c r="M40" s="108" t="s">
        <v>623</v>
      </c>
      <c r="N40" s="358"/>
    </row>
    <row r="41" spans="1:14" ht="29.25" customHeight="1" x14ac:dyDescent="0.25">
      <c r="A41" s="353"/>
      <c r="B41" s="359"/>
      <c r="C41" s="108" t="s">
        <v>18</v>
      </c>
      <c r="D41" s="107" t="s">
        <v>513</v>
      </c>
      <c r="E41" s="118">
        <v>0</v>
      </c>
      <c r="F41" s="116">
        <f>G41+H41+I41+J41+K41+L41</f>
        <v>12760.1</v>
      </c>
      <c r="G41" s="117">
        <v>0</v>
      </c>
      <c r="H41" s="117">
        <v>1150</v>
      </c>
      <c r="I41" s="117">
        <v>6275</v>
      </c>
      <c r="J41" s="117">
        <v>5335.1</v>
      </c>
      <c r="K41" s="117">
        <v>0</v>
      </c>
      <c r="L41" s="113">
        <v>0</v>
      </c>
      <c r="M41" s="107" t="s">
        <v>513</v>
      </c>
      <c r="N41" s="358"/>
    </row>
    <row r="42" spans="1:14" ht="39.75" customHeight="1" x14ac:dyDescent="0.25">
      <c r="A42" s="353"/>
      <c r="B42" s="359"/>
      <c r="C42" s="108" t="s">
        <v>651</v>
      </c>
      <c r="D42" s="107" t="s">
        <v>513</v>
      </c>
      <c r="E42" s="118">
        <v>0</v>
      </c>
      <c r="F42" s="116">
        <f>G42+H42+I42+J42+K42+L42</f>
        <v>27084.9</v>
      </c>
      <c r="G42" s="117">
        <v>0</v>
      </c>
      <c r="H42" s="117">
        <v>16221.5</v>
      </c>
      <c r="I42" s="117">
        <v>10863.4</v>
      </c>
      <c r="J42" s="117">
        <v>0</v>
      </c>
      <c r="K42" s="117">
        <v>0</v>
      </c>
      <c r="L42" s="113">
        <v>0</v>
      </c>
      <c r="M42" s="107" t="s">
        <v>513</v>
      </c>
      <c r="N42" s="358"/>
    </row>
    <row r="43" spans="1:14" ht="30" customHeight="1" x14ac:dyDescent="0.25">
      <c r="A43" s="353" t="s">
        <v>652</v>
      </c>
      <c r="B43" s="360" t="s">
        <v>720</v>
      </c>
      <c r="C43" s="110" t="s">
        <v>15</v>
      </c>
      <c r="D43" s="109" t="s">
        <v>669</v>
      </c>
      <c r="E43" s="42">
        <f>E44</f>
        <v>0</v>
      </c>
      <c r="F43" s="112">
        <f>F44</f>
        <v>0</v>
      </c>
      <c r="G43" s="112">
        <f t="shared" ref="G43:L43" si="18">G44</f>
        <v>0</v>
      </c>
      <c r="H43" s="112">
        <f t="shared" si="18"/>
        <v>0</v>
      </c>
      <c r="I43" s="112">
        <f t="shared" si="18"/>
        <v>0</v>
      </c>
      <c r="J43" s="112">
        <f t="shared" si="18"/>
        <v>0</v>
      </c>
      <c r="K43" s="112">
        <f t="shared" si="18"/>
        <v>0</v>
      </c>
      <c r="L43" s="112">
        <f t="shared" si="18"/>
        <v>0</v>
      </c>
      <c r="M43" s="44"/>
      <c r="N43" s="358"/>
    </row>
    <row r="44" spans="1:14" ht="51.75" customHeight="1" x14ac:dyDescent="0.25">
      <c r="A44" s="353"/>
      <c r="B44" s="360"/>
      <c r="C44" s="108" t="s">
        <v>315</v>
      </c>
      <c r="D44" s="107" t="s">
        <v>513</v>
      </c>
      <c r="E44" s="114">
        <v>0</v>
      </c>
      <c r="F44" s="115">
        <f>G44+H44+I44+J44+K44+L44</f>
        <v>0</v>
      </c>
      <c r="G44" s="113">
        <v>0</v>
      </c>
      <c r="H44" s="113">
        <v>0</v>
      </c>
      <c r="I44" s="113">
        <v>0</v>
      </c>
      <c r="J44" s="113">
        <v>0</v>
      </c>
      <c r="K44" s="113">
        <v>0</v>
      </c>
      <c r="L44" s="113">
        <v>0</v>
      </c>
      <c r="M44" s="108" t="s">
        <v>623</v>
      </c>
      <c r="N44" s="358"/>
    </row>
    <row r="45" spans="1:14" ht="34.5" customHeight="1" x14ac:dyDescent="0.25">
      <c r="A45" s="353" t="s">
        <v>653</v>
      </c>
      <c r="B45" s="360" t="s">
        <v>721</v>
      </c>
      <c r="C45" s="110" t="s">
        <v>15</v>
      </c>
      <c r="D45" s="109" t="s">
        <v>669</v>
      </c>
      <c r="E45" s="42">
        <v>0</v>
      </c>
      <c r="F45" s="112">
        <f>F46</f>
        <v>2022</v>
      </c>
      <c r="G45" s="112">
        <f t="shared" ref="G45:L45" si="19">G46</f>
        <v>0</v>
      </c>
      <c r="H45" s="112">
        <f t="shared" si="19"/>
        <v>0</v>
      </c>
      <c r="I45" s="112">
        <f t="shared" si="19"/>
        <v>1061.7</v>
      </c>
      <c r="J45" s="112">
        <f t="shared" si="19"/>
        <v>960.3</v>
      </c>
      <c r="K45" s="112">
        <f t="shared" si="19"/>
        <v>0</v>
      </c>
      <c r="L45" s="112">
        <f t="shared" si="19"/>
        <v>0</v>
      </c>
      <c r="M45" s="44"/>
      <c r="N45" s="358"/>
    </row>
    <row r="46" spans="1:14" ht="48" x14ac:dyDescent="0.25">
      <c r="A46" s="353"/>
      <c r="B46" s="360"/>
      <c r="C46" s="108" t="s">
        <v>315</v>
      </c>
      <c r="D46" s="107" t="s">
        <v>513</v>
      </c>
      <c r="E46" s="45">
        <v>0</v>
      </c>
      <c r="F46" s="112">
        <f>G46+H46+I46+J46+K46+L46</f>
        <v>2022</v>
      </c>
      <c r="G46" s="113">
        <v>0</v>
      </c>
      <c r="H46" s="113">
        <v>0</v>
      </c>
      <c r="I46" s="113">
        <v>1061.7</v>
      </c>
      <c r="J46" s="113">
        <f>1199.8-239.5</f>
        <v>960.3</v>
      </c>
      <c r="K46" s="113">
        <v>0</v>
      </c>
      <c r="L46" s="113">
        <v>0</v>
      </c>
      <c r="M46" s="108" t="s">
        <v>623</v>
      </c>
      <c r="N46" s="358"/>
    </row>
    <row r="50" spans="6:6" x14ac:dyDescent="0.25">
      <c r="F50" s="48"/>
    </row>
    <row r="51" spans="6:6" x14ac:dyDescent="0.25">
      <c r="F51" s="83"/>
    </row>
    <row r="52" spans="6:6" x14ac:dyDescent="0.25">
      <c r="F52" s="83"/>
    </row>
  </sheetData>
  <mergeCells count="43">
    <mergeCell ref="A43:A44"/>
    <mergeCell ref="B43:B44"/>
    <mergeCell ref="N43:N44"/>
    <mergeCell ref="A45:A46"/>
    <mergeCell ref="B45:B46"/>
    <mergeCell ref="N45:N46"/>
    <mergeCell ref="A35:A38"/>
    <mergeCell ref="B35:B38"/>
    <mergeCell ref="N35:N38"/>
    <mergeCell ref="A39:A42"/>
    <mergeCell ref="B39:B42"/>
    <mergeCell ref="N39:N42"/>
    <mergeCell ref="A27:A30"/>
    <mergeCell ref="B27:B30"/>
    <mergeCell ref="N27:N30"/>
    <mergeCell ref="A31:A34"/>
    <mergeCell ref="B31:B34"/>
    <mergeCell ref="N31:N34"/>
    <mergeCell ref="A17:A21"/>
    <mergeCell ref="B17:B21"/>
    <mergeCell ref="N17:N21"/>
    <mergeCell ref="A22:A26"/>
    <mergeCell ref="B22:B26"/>
    <mergeCell ref="N22:N26"/>
    <mergeCell ref="A9:A12"/>
    <mergeCell ref="B9:B12"/>
    <mergeCell ref="N9:N12"/>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 ref="G6:L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0"/>
  <sheetViews>
    <sheetView topLeftCell="A16" zoomScaleNormal="100" workbookViewId="0">
      <selection activeCell="P10" sqref="P10:T20"/>
    </sheetView>
  </sheetViews>
  <sheetFormatPr defaultRowHeight="15" x14ac:dyDescent="0.25"/>
  <cols>
    <col min="1" max="1" width="4.42578125" customWidth="1"/>
    <col min="2" max="2" width="24.85546875" customWidth="1"/>
    <col min="3" max="3" width="18.28515625" customWidth="1"/>
    <col min="4" max="4" width="10.42578125" customWidth="1"/>
    <col min="5" max="5" width="12.140625" customWidth="1"/>
    <col min="6" max="6" width="7.85546875" bestFit="1" customWidth="1"/>
    <col min="7" max="12" width="7.28515625" bestFit="1" customWidth="1"/>
    <col min="13" max="13" width="18.28515625" customWidth="1"/>
    <col min="14" max="14" width="31.140625" customWidth="1"/>
  </cols>
  <sheetData>
    <row r="1" spans="1:16" ht="39.75" customHeight="1" x14ac:dyDescent="0.25">
      <c r="M1" s="289" t="s">
        <v>654</v>
      </c>
      <c r="N1" s="289"/>
    </row>
    <row r="2" spans="1:16" ht="18.75" x14ac:dyDescent="0.25">
      <c r="A2" s="282" t="s">
        <v>594</v>
      </c>
      <c r="B2" s="282"/>
      <c r="C2" s="282"/>
      <c r="D2" s="282"/>
      <c r="E2" s="282"/>
      <c r="F2" s="282"/>
      <c r="G2" s="282"/>
      <c r="H2" s="282"/>
      <c r="I2" s="282"/>
      <c r="J2" s="282"/>
      <c r="K2" s="282"/>
      <c r="L2" s="282"/>
      <c r="M2" s="282"/>
      <c r="N2" s="282"/>
    </row>
    <row r="3" spans="1:16" ht="45" customHeight="1" x14ac:dyDescent="0.25">
      <c r="A3" s="294" t="s">
        <v>503</v>
      </c>
      <c r="B3" s="294"/>
      <c r="C3" s="294"/>
      <c r="D3" s="294"/>
      <c r="E3" s="294"/>
      <c r="F3" s="294"/>
      <c r="G3" s="294"/>
      <c r="H3" s="294"/>
      <c r="I3" s="294"/>
      <c r="J3" s="294"/>
      <c r="K3" s="294"/>
      <c r="L3" s="294"/>
      <c r="M3" s="294"/>
      <c r="N3" s="294"/>
    </row>
    <row r="4" spans="1:16" ht="22.5" x14ac:dyDescent="0.25">
      <c r="A4" s="284" t="s">
        <v>413</v>
      </c>
      <c r="B4" s="284"/>
      <c r="C4" s="284"/>
      <c r="D4" s="284"/>
      <c r="E4" s="284"/>
      <c r="F4" s="284"/>
      <c r="G4" s="284"/>
      <c r="H4" s="284"/>
      <c r="I4" s="284"/>
      <c r="J4" s="284"/>
      <c r="K4" s="284"/>
      <c r="L4" s="284"/>
      <c r="M4" s="284"/>
      <c r="N4" s="284"/>
    </row>
    <row r="6" spans="1:16" ht="27.75" customHeight="1" x14ac:dyDescent="0.25">
      <c r="A6" s="353" t="s">
        <v>415</v>
      </c>
      <c r="B6" s="353" t="s">
        <v>595</v>
      </c>
      <c r="C6" s="353" t="s">
        <v>596</v>
      </c>
      <c r="D6" s="353" t="s">
        <v>597</v>
      </c>
      <c r="E6" s="353" t="s">
        <v>598</v>
      </c>
      <c r="F6" s="353" t="s">
        <v>599</v>
      </c>
      <c r="G6" s="354" t="s">
        <v>600</v>
      </c>
      <c r="H6" s="355"/>
      <c r="I6" s="355"/>
      <c r="J6" s="355"/>
      <c r="K6" s="355"/>
      <c r="L6" s="356"/>
      <c r="M6" s="353" t="s">
        <v>601</v>
      </c>
      <c r="N6" s="353" t="s">
        <v>602</v>
      </c>
    </row>
    <row r="7" spans="1:16" ht="66" customHeight="1" x14ac:dyDescent="0.25">
      <c r="A7" s="353"/>
      <c r="B7" s="353"/>
      <c r="C7" s="353"/>
      <c r="D7" s="353"/>
      <c r="E7" s="353"/>
      <c r="F7" s="353"/>
      <c r="G7" s="37" t="s">
        <v>310</v>
      </c>
      <c r="H7" s="37" t="s">
        <v>311</v>
      </c>
      <c r="I7" s="37" t="s">
        <v>312</v>
      </c>
      <c r="J7" s="38" t="s">
        <v>313</v>
      </c>
      <c r="K7" s="50" t="s">
        <v>44</v>
      </c>
      <c r="L7" s="50" t="s">
        <v>45</v>
      </c>
      <c r="M7" s="353"/>
      <c r="N7" s="353"/>
    </row>
    <row r="8" spans="1:16" x14ac:dyDescent="0.25">
      <c r="A8" s="37">
        <v>1</v>
      </c>
      <c r="B8" s="37">
        <v>2</v>
      </c>
      <c r="C8" s="37">
        <v>3</v>
      </c>
      <c r="D8" s="37">
        <v>4</v>
      </c>
      <c r="E8" s="37">
        <v>5</v>
      </c>
      <c r="F8" s="37">
        <v>6</v>
      </c>
      <c r="G8" s="37">
        <v>7</v>
      </c>
      <c r="H8" s="37">
        <v>8</v>
      </c>
      <c r="I8" s="37">
        <v>9</v>
      </c>
      <c r="J8" s="37">
        <v>10</v>
      </c>
      <c r="K8" s="49">
        <v>11</v>
      </c>
      <c r="L8" s="49">
        <v>12</v>
      </c>
      <c r="M8" s="49">
        <v>13</v>
      </c>
      <c r="N8" s="49">
        <v>14</v>
      </c>
    </row>
    <row r="9" spans="1:16" ht="22.5" customHeight="1" x14ac:dyDescent="0.25">
      <c r="A9" s="353">
        <v>1</v>
      </c>
      <c r="B9" s="365" t="s">
        <v>655</v>
      </c>
      <c r="C9" s="39" t="s">
        <v>15</v>
      </c>
      <c r="D9" s="40" t="s">
        <v>669</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25272.300000000003</v>
      </c>
      <c r="L9" s="42">
        <f t="shared" si="0"/>
        <v>33706.199999999997</v>
      </c>
      <c r="M9" s="43"/>
      <c r="N9" s="358" t="s">
        <v>656</v>
      </c>
    </row>
    <row r="10" spans="1:16" ht="50.25" customHeight="1" x14ac:dyDescent="0.25">
      <c r="A10" s="353"/>
      <c r="B10" s="365"/>
      <c r="C10" s="39" t="s">
        <v>315</v>
      </c>
      <c r="D10" s="40" t="s">
        <v>513</v>
      </c>
      <c r="E10" s="46">
        <f>E14+E18</f>
        <v>0</v>
      </c>
      <c r="F10" s="42">
        <f>G10+H10+I10+J10+K10+L10</f>
        <v>167393.70000000001</v>
      </c>
      <c r="G10" s="42">
        <f>G14+G18</f>
        <v>21246.799999999999</v>
      </c>
      <c r="H10" s="42">
        <f t="shared" ref="H10:L10" si="1">H14+H18</f>
        <v>22739.1</v>
      </c>
      <c r="I10" s="42">
        <f t="shared" si="1"/>
        <v>29869</v>
      </c>
      <c r="J10" s="42">
        <f t="shared" si="1"/>
        <v>34560.300000000003</v>
      </c>
      <c r="K10" s="42">
        <f t="shared" si="1"/>
        <v>25272.300000000003</v>
      </c>
      <c r="L10" s="42">
        <f t="shared" si="1"/>
        <v>33706.199999999997</v>
      </c>
      <c r="M10" s="38" t="s">
        <v>629</v>
      </c>
      <c r="N10" s="358"/>
    </row>
    <row r="11" spans="1:16" ht="40.5" customHeight="1" x14ac:dyDescent="0.25">
      <c r="A11" s="353"/>
      <c r="B11" s="365"/>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58"/>
      <c r="P11" s="48"/>
    </row>
    <row r="12" spans="1:16" ht="37.5" customHeight="1" x14ac:dyDescent="0.25">
      <c r="A12" s="353"/>
      <c r="B12" s="365"/>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58"/>
    </row>
    <row r="13" spans="1:16" ht="30.75" customHeight="1" x14ac:dyDescent="0.25">
      <c r="A13" s="353" t="s">
        <v>607</v>
      </c>
      <c r="B13" s="360" t="s">
        <v>770</v>
      </c>
      <c r="C13" s="39" t="s">
        <v>15</v>
      </c>
      <c r="D13" s="40" t="s">
        <v>669</v>
      </c>
      <c r="E13" s="46">
        <f t="shared" ref="E13:L13" si="4">E14+E15+E16</f>
        <v>0</v>
      </c>
      <c r="F13" s="42">
        <f t="shared" si="4"/>
        <v>152333</v>
      </c>
      <c r="G13" s="42">
        <f t="shared" si="4"/>
        <v>21246.799999999999</v>
      </c>
      <c r="H13" s="42">
        <f t="shared" si="4"/>
        <v>22739.1</v>
      </c>
      <c r="I13" s="42">
        <f t="shared" si="4"/>
        <v>29869</v>
      </c>
      <c r="J13" s="42">
        <f t="shared" si="4"/>
        <v>27200.5</v>
      </c>
      <c r="K13" s="42">
        <f t="shared" si="4"/>
        <v>25159.9</v>
      </c>
      <c r="L13" s="42">
        <f t="shared" si="4"/>
        <v>26117.7</v>
      </c>
      <c r="M13" s="44"/>
      <c r="N13" s="358"/>
    </row>
    <row r="14" spans="1:16" ht="44.25" customHeight="1" x14ac:dyDescent="0.25">
      <c r="A14" s="353"/>
      <c r="B14" s="360"/>
      <c r="C14" s="38" t="s">
        <v>315</v>
      </c>
      <c r="D14" s="37" t="s">
        <v>513</v>
      </c>
      <c r="E14" s="45">
        <v>0</v>
      </c>
      <c r="F14" s="42">
        <f>G14+H14+I14+J14+K14+L14</f>
        <v>152333</v>
      </c>
      <c r="G14" s="45">
        <v>21246.799999999999</v>
      </c>
      <c r="H14" s="45">
        <v>22739.1</v>
      </c>
      <c r="I14" s="45">
        <v>29869</v>
      </c>
      <c r="J14" s="45">
        <v>27200.5</v>
      </c>
      <c r="K14" s="45">
        <v>25159.9</v>
      </c>
      <c r="L14" s="45">
        <v>26117.7</v>
      </c>
      <c r="M14" s="38" t="s">
        <v>629</v>
      </c>
      <c r="N14" s="358"/>
    </row>
    <row r="15" spans="1:16" ht="37.5" customHeight="1" x14ac:dyDescent="0.25">
      <c r="A15" s="353"/>
      <c r="B15" s="360"/>
      <c r="C15" s="38" t="s">
        <v>18</v>
      </c>
      <c r="D15" s="37" t="s">
        <v>513</v>
      </c>
      <c r="E15" s="45">
        <v>0</v>
      </c>
      <c r="F15" s="42">
        <f>G15+H15+I15+J15+K15+L15</f>
        <v>0</v>
      </c>
      <c r="G15" s="45">
        <v>0</v>
      </c>
      <c r="H15" s="45">
        <v>0</v>
      </c>
      <c r="I15" s="45">
        <v>0</v>
      </c>
      <c r="J15" s="45">
        <v>0</v>
      </c>
      <c r="K15" s="45">
        <v>0</v>
      </c>
      <c r="L15" s="45">
        <v>0</v>
      </c>
      <c r="M15" s="37" t="s">
        <v>513</v>
      </c>
      <c r="N15" s="358"/>
    </row>
    <row r="16" spans="1:16" ht="40.5" customHeight="1" x14ac:dyDescent="0.25">
      <c r="A16" s="353"/>
      <c r="B16" s="360"/>
      <c r="C16" s="38" t="s">
        <v>398</v>
      </c>
      <c r="D16" s="37" t="s">
        <v>513</v>
      </c>
      <c r="E16" s="45">
        <v>0</v>
      </c>
      <c r="F16" s="42">
        <f>G16+H16+I16+J16+K16+L16</f>
        <v>0</v>
      </c>
      <c r="G16" s="45">
        <v>0</v>
      </c>
      <c r="H16" s="45">
        <v>0</v>
      </c>
      <c r="I16" s="45">
        <v>0</v>
      </c>
      <c r="J16" s="45">
        <v>0</v>
      </c>
      <c r="K16" s="45">
        <v>0</v>
      </c>
      <c r="L16" s="45">
        <v>0</v>
      </c>
      <c r="M16" s="37" t="s">
        <v>513</v>
      </c>
      <c r="N16" s="358"/>
    </row>
    <row r="17" spans="1:18" ht="30.75" customHeight="1" x14ac:dyDescent="0.25">
      <c r="A17" s="366" t="s">
        <v>609</v>
      </c>
      <c r="B17" s="360" t="s">
        <v>769</v>
      </c>
      <c r="C17" s="136" t="s">
        <v>15</v>
      </c>
      <c r="D17" s="135" t="s">
        <v>669</v>
      </c>
      <c r="E17" s="46">
        <f>E18+E19+E20</f>
        <v>0</v>
      </c>
      <c r="F17" s="42">
        <f>F18+F19+F20</f>
        <v>15060.7</v>
      </c>
      <c r="G17" s="42">
        <f t="shared" ref="G17:L17" si="5">G18+G19+G20</f>
        <v>0</v>
      </c>
      <c r="H17" s="42">
        <f t="shared" si="5"/>
        <v>0</v>
      </c>
      <c r="I17" s="42">
        <f t="shared" si="5"/>
        <v>0</v>
      </c>
      <c r="J17" s="42">
        <f t="shared" si="5"/>
        <v>7359.8</v>
      </c>
      <c r="K17" s="42">
        <f t="shared" si="5"/>
        <v>112.4</v>
      </c>
      <c r="L17" s="42">
        <f t="shared" si="5"/>
        <v>7588.5</v>
      </c>
      <c r="M17" s="44"/>
      <c r="N17" s="358"/>
    </row>
    <row r="18" spans="1:18" ht="44.25" customHeight="1" x14ac:dyDescent="0.25">
      <c r="A18" s="367"/>
      <c r="B18" s="360"/>
      <c r="C18" s="134" t="s">
        <v>315</v>
      </c>
      <c r="D18" s="133" t="s">
        <v>513</v>
      </c>
      <c r="E18" s="45">
        <v>0</v>
      </c>
      <c r="F18" s="42">
        <f>G18+H18+I18+J18+K18+L18</f>
        <v>15060.7</v>
      </c>
      <c r="G18" s="45">
        <v>0</v>
      </c>
      <c r="H18" s="45">
        <v>0</v>
      </c>
      <c r="I18" s="45">
        <v>0</v>
      </c>
      <c r="J18" s="45">
        <v>7359.8</v>
      </c>
      <c r="K18" s="45">
        <v>112.4</v>
      </c>
      <c r="L18" s="45">
        <v>7588.5</v>
      </c>
      <c r="M18" s="134" t="s">
        <v>629</v>
      </c>
      <c r="N18" s="358"/>
      <c r="R18" s="48"/>
    </row>
    <row r="19" spans="1:18" ht="37.5" customHeight="1" x14ac:dyDescent="0.25">
      <c r="A19" s="367"/>
      <c r="B19" s="360"/>
      <c r="C19" s="134" t="s">
        <v>18</v>
      </c>
      <c r="D19" s="133" t="s">
        <v>513</v>
      </c>
      <c r="E19" s="45">
        <v>0</v>
      </c>
      <c r="F19" s="42">
        <f>G19+H19+I19+J19+K19+L19</f>
        <v>0</v>
      </c>
      <c r="G19" s="45">
        <v>0</v>
      </c>
      <c r="H19" s="45">
        <v>0</v>
      </c>
      <c r="I19" s="45">
        <v>0</v>
      </c>
      <c r="J19" s="45">
        <v>0</v>
      </c>
      <c r="K19" s="45">
        <v>0</v>
      </c>
      <c r="L19" s="45">
        <v>0</v>
      </c>
      <c r="M19" s="133" t="s">
        <v>513</v>
      </c>
      <c r="N19" s="358"/>
    </row>
    <row r="20" spans="1:18" ht="40.5" customHeight="1" x14ac:dyDescent="0.25">
      <c r="A20" s="368"/>
      <c r="B20" s="360"/>
      <c r="C20" s="134" t="s">
        <v>398</v>
      </c>
      <c r="D20" s="133" t="s">
        <v>513</v>
      </c>
      <c r="E20" s="45">
        <v>0</v>
      </c>
      <c r="F20" s="42">
        <f>G20+H20+I20+J20+K20+L20</f>
        <v>0</v>
      </c>
      <c r="G20" s="45">
        <v>0</v>
      </c>
      <c r="H20" s="45">
        <v>0</v>
      </c>
      <c r="I20" s="45">
        <v>0</v>
      </c>
      <c r="J20" s="45">
        <v>0</v>
      </c>
      <c r="K20" s="45">
        <v>0</v>
      </c>
      <c r="L20" s="45">
        <v>0</v>
      </c>
      <c r="M20" s="133" t="s">
        <v>513</v>
      </c>
      <c r="N20" s="358"/>
    </row>
  </sheetData>
  <mergeCells count="22">
    <mergeCell ref="A9:A12"/>
    <mergeCell ref="B9:B12"/>
    <mergeCell ref="N9:N12"/>
    <mergeCell ref="G6:L6"/>
    <mergeCell ref="A17:A20"/>
    <mergeCell ref="B17:B20"/>
    <mergeCell ref="N17:N20"/>
    <mergeCell ref="A13:A16"/>
    <mergeCell ref="B13:B16"/>
    <mergeCell ref="N13:N16"/>
    <mergeCell ref="M1:N1"/>
    <mergeCell ref="A2:N2"/>
    <mergeCell ref="A3:N3"/>
    <mergeCell ref="A4:N4"/>
    <mergeCell ref="A6:A7"/>
    <mergeCell ref="B6:B7"/>
    <mergeCell ref="C6:C7"/>
    <mergeCell ref="D6:D7"/>
    <mergeCell ref="E6:E7"/>
    <mergeCell ref="F6:F7"/>
    <mergeCell ref="M6:M7"/>
    <mergeCell ref="N6:N7"/>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workbookViewId="0">
      <selection activeCell="C6" sqref="C6:C7"/>
    </sheetView>
  </sheetViews>
  <sheetFormatPr defaultRowHeight="15" x14ac:dyDescent="0.25"/>
  <cols>
    <col min="1" max="1" width="6" customWidth="1"/>
    <col min="2" max="2" width="22.42578125" customWidth="1"/>
    <col min="3" max="3" width="18.28515625" customWidth="1"/>
    <col min="4" max="4" width="10.42578125" customWidth="1"/>
    <col min="5" max="5" width="12.140625" customWidth="1"/>
    <col min="6" max="6" width="10.42578125" bestFit="1" customWidth="1"/>
    <col min="7" max="7" width="7.85546875" customWidth="1"/>
    <col min="8" max="12" width="7.28515625" bestFit="1" customWidth="1"/>
    <col min="13" max="13" width="18.28515625" customWidth="1"/>
    <col min="14" max="14" width="31.140625" customWidth="1"/>
  </cols>
  <sheetData>
    <row r="1" spans="1:14" ht="39.75" customHeight="1" x14ac:dyDescent="0.25">
      <c r="M1" s="289" t="s">
        <v>657</v>
      </c>
      <c r="N1" s="289"/>
    </row>
    <row r="2" spans="1:14" ht="18.75" x14ac:dyDescent="0.25">
      <c r="A2" s="282" t="s">
        <v>594</v>
      </c>
      <c r="B2" s="282"/>
      <c r="C2" s="282"/>
      <c r="D2" s="282"/>
      <c r="E2" s="282"/>
      <c r="F2" s="282"/>
      <c r="G2" s="282"/>
      <c r="H2" s="282"/>
      <c r="I2" s="282"/>
      <c r="J2" s="282"/>
      <c r="K2" s="282"/>
      <c r="L2" s="282"/>
      <c r="M2" s="282"/>
      <c r="N2" s="282"/>
    </row>
    <row r="3" spans="1:14" ht="45" customHeight="1" x14ac:dyDescent="0.25">
      <c r="A3" s="294" t="s">
        <v>658</v>
      </c>
      <c r="B3" s="294"/>
      <c r="C3" s="294"/>
      <c r="D3" s="294"/>
      <c r="E3" s="294"/>
      <c r="F3" s="294"/>
      <c r="G3" s="294"/>
      <c r="H3" s="294"/>
      <c r="I3" s="294"/>
      <c r="J3" s="294"/>
      <c r="K3" s="294"/>
      <c r="L3" s="294"/>
      <c r="M3" s="294"/>
      <c r="N3" s="294"/>
    </row>
    <row r="4" spans="1:14" ht="22.5" x14ac:dyDescent="0.25">
      <c r="A4" s="284" t="s">
        <v>413</v>
      </c>
      <c r="B4" s="284"/>
      <c r="C4" s="284"/>
      <c r="D4" s="284"/>
      <c r="E4" s="284"/>
      <c r="F4" s="284"/>
      <c r="G4" s="284"/>
      <c r="H4" s="284"/>
      <c r="I4" s="284"/>
      <c r="J4" s="284"/>
      <c r="K4" s="284"/>
      <c r="L4" s="284"/>
      <c r="M4" s="284"/>
      <c r="N4" s="284"/>
    </row>
    <row r="6" spans="1:14" ht="27.75" customHeight="1" x14ac:dyDescent="0.25">
      <c r="A6" s="353" t="s">
        <v>415</v>
      </c>
      <c r="B6" s="353" t="s">
        <v>595</v>
      </c>
      <c r="C6" s="353" t="s">
        <v>596</v>
      </c>
      <c r="D6" s="353" t="s">
        <v>597</v>
      </c>
      <c r="E6" s="353" t="s">
        <v>598</v>
      </c>
      <c r="F6" s="353" t="s">
        <v>599</v>
      </c>
      <c r="G6" s="354" t="s">
        <v>600</v>
      </c>
      <c r="H6" s="355"/>
      <c r="I6" s="355"/>
      <c r="J6" s="355"/>
      <c r="K6" s="355"/>
      <c r="L6" s="356"/>
      <c r="M6" s="353" t="s">
        <v>601</v>
      </c>
      <c r="N6" s="353" t="s">
        <v>602</v>
      </c>
    </row>
    <row r="7" spans="1:14" ht="66" customHeight="1" x14ac:dyDescent="0.25">
      <c r="A7" s="353"/>
      <c r="B7" s="353"/>
      <c r="C7" s="353"/>
      <c r="D7" s="353"/>
      <c r="E7" s="353"/>
      <c r="F7" s="353"/>
      <c r="G7" s="37" t="s">
        <v>310</v>
      </c>
      <c r="H7" s="37" t="s">
        <v>311</v>
      </c>
      <c r="I7" s="37" t="s">
        <v>312</v>
      </c>
      <c r="J7" s="38" t="s">
        <v>313</v>
      </c>
      <c r="K7" s="50" t="s">
        <v>44</v>
      </c>
      <c r="L7" s="50" t="s">
        <v>45</v>
      </c>
      <c r="M7" s="353"/>
      <c r="N7" s="353"/>
    </row>
    <row r="8" spans="1:14" x14ac:dyDescent="0.25">
      <c r="A8" s="37">
        <v>1</v>
      </c>
      <c r="B8" s="37">
        <v>2</v>
      </c>
      <c r="C8" s="37">
        <v>3</v>
      </c>
      <c r="D8" s="37">
        <v>4</v>
      </c>
      <c r="E8" s="37">
        <v>5</v>
      </c>
      <c r="F8" s="37">
        <v>6</v>
      </c>
      <c r="G8" s="37">
        <v>7</v>
      </c>
      <c r="H8" s="37">
        <v>8</v>
      </c>
      <c r="I8" s="37">
        <v>9</v>
      </c>
      <c r="J8" s="37">
        <v>10</v>
      </c>
      <c r="K8" s="49">
        <v>11</v>
      </c>
      <c r="L8" s="49">
        <v>12</v>
      </c>
      <c r="M8" s="49">
        <v>13</v>
      </c>
      <c r="N8" s="49">
        <v>14</v>
      </c>
    </row>
    <row r="9" spans="1:14" ht="81" customHeight="1" x14ac:dyDescent="0.25">
      <c r="A9" s="369" t="s">
        <v>736</v>
      </c>
      <c r="B9" s="80" t="s">
        <v>738</v>
      </c>
      <c r="C9" s="39" t="s">
        <v>15</v>
      </c>
      <c r="D9" s="40" t="s">
        <v>669</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8" t="s">
        <v>659</v>
      </c>
    </row>
    <row r="10" spans="1:14" ht="44.25" customHeight="1" x14ac:dyDescent="0.25">
      <c r="A10" s="369"/>
      <c r="B10" s="370" t="s">
        <v>737</v>
      </c>
      <c r="C10" s="39" t="s">
        <v>315</v>
      </c>
      <c r="D10" s="40" t="s">
        <v>513</v>
      </c>
      <c r="E10" s="41">
        <v>0</v>
      </c>
      <c r="F10" s="42">
        <f>G10+H10+I10+J10+K10+L10</f>
        <v>5426.4</v>
      </c>
      <c r="G10" s="41">
        <v>5426.4</v>
      </c>
      <c r="H10" s="41">
        <v>0</v>
      </c>
      <c r="I10" s="41">
        <v>0</v>
      </c>
      <c r="J10" s="41">
        <v>0</v>
      </c>
      <c r="K10" s="41">
        <v>0</v>
      </c>
      <c r="L10" s="41">
        <v>0</v>
      </c>
      <c r="M10" s="38" t="s">
        <v>660</v>
      </c>
      <c r="N10" s="358"/>
    </row>
    <row r="11" spans="1:14" ht="42" customHeight="1" x14ac:dyDescent="0.25">
      <c r="A11" s="369"/>
      <c r="B11" s="371"/>
      <c r="C11" s="39" t="s">
        <v>18</v>
      </c>
      <c r="D11" s="40" t="s">
        <v>513</v>
      </c>
      <c r="E11" s="41">
        <v>0</v>
      </c>
      <c r="F11" s="42">
        <f>G11+H11+I11+J11+K11+L11</f>
        <v>48837.3</v>
      </c>
      <c r="G11" s="41">
        <v>48837.3</v>
      </c>
      <c r="H11" s="41">
        <v>0</v>
      </c>
      <c r="I11" s="41">
        <v>0</v>
      </c>
      <c r="J11" s="41">
        <v>0</v>
      </c>
      <c r="K11" s="41">
        <v>0</v>
      </c>
      <c r="L11" s="41">
        <v>0</v>
      </c>
      <c r="M11" s="37" t="s">
        <v>513</v>
      </c>
      <c r="N11" s="358"/>
    </row>
    <row r="12" spans="1:14" ht="58.5" customHeight="1" x14ac:dyDescent="0.25">
      <c r="A12" s="369"/>
      <c r="B12" s="372"/>
      <c r="C12" s="39" t="s">
        <v>398</v>
      </c>
      <c r="D12" s="40" t="s">
        <v>513</v>
      </c>
      <c r="E12" s="41">
        <v>0</v>
      </c>
      <c r="F12" s="42">
        <f>G12+H12+I12+J12+K12+L12</f>
        <v>0</v>
      </c>
      <c r="G12" s="41">
        <v>0</v>
      </c>
      <c r="H12" s="41">
        <v>0</v>
      </c>
      <c r="I12" s="41">
        <v>0</v>
      </c>
      <c r="J12" s="41">
        <v>0</v>
      </c>
      <c r="K12" s="41">
        <v>0</v>
      </c>
      <c r="L12" s="41">
        <v>0</v>
      </c>
      <c r="M12" s="37" t="s">
        <v>513</v>
      </c>
      <c r="N12" s="358"/>
    </row>
  </sheetData>
  <mergeCells count="16">
    <mergeCell ref="A9:A12"/>
    <mergeCell ref="N9:N12"/>
    <mergeCell ref="M6:M7"/>
    <mergeCell ref="N6:N7"/>
    <mergeCell ref="G6:L6"/>
    <mergeCell ref="B10:B12"/>
    <mergeCell ref="M1:N1"/>
    <mergeCell ref="A2:N2"/>
    <mergeCell ref="A3:N3"/>
    <mergeCell ref="A4:N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
  <sheetViews>
    <sheetView topLeftCell="A7" zoomScale="110" zoomScaleNormal="110" workbookViewId="0">
      <selection activeCell="B13" sqref="B13:B16"/>
    </sheetView>
  </sheetViews>
  <sheetFormatPr defaultRowHeight="15" x14ac:dyDescent="0.25"/>
  <cols>
    <col min="1" max="1" width="4.42578125" customWidth="1"/>
    <col min="2" max="2" width="29.5703125" customWidth="1"/>
    <col min="3" max="3" width="22.5703125" customWidth="1"/>
    <col min="4" max="4" width="10.42578125" customWidth="1"/>
    <col min="5" max="5" width="12.140625" customWidth="1"/>
    <col min="6" max="6" width="7.7109375" bestFit="1" customWidth="1"/>
    <col min="7" max="11" width="7.28515625" bestFit="1" customWidth="1"/>
    <col min="12" max="12" width="22" customWidth="1"/>
    <col min="13" max="13" width="21.28515625" customWidth="1"/>
  </cols>
  <sheetData>
    <row r="1" spans="1:13" ht="39.75" customHeight="1" x14ac:dyDescent="0.25">
      <c r="L1" s="289" t="s">
        <v>661</v>
      </c>
      <c r="M1" s="289"/>
    </row>
    <row r="2" spans="1:13" ht="18.75" x14ac:dyDescent="0.25">
      <c r="A2" s="282" t="s">
        <v>594</v>
      </c>
      <c r="B2" s="282"/>
      <c r="C2" s="282"/>
      <c r="D2" s="282"/>
      <c r="E2" s="282"/>
      <c r="F2" s="282"/>
      <c r="G2" s="282"/>
      <c r="H2" s="282"/>
      <c r="I2" s="282"/>
      <c r="J2" s="282"/>
      <c r="K2" s="282"/>
      <c r="L2" s="282"/>
      <c r="M2" s="282"/>
    </row>
    <row r="3" spans="1:13" ht="18.75" x14ac:dyDescent="0.25">
      <c r="A3" s="294" t="s">
        <v>507</v>
      </c>
      <c r="B3" s="294"/>
      <c r="C3" s="294"/>
      <c r="D3" s="294"/>
      <c r="E3" s="294"/>
      <c r="F3" s="294"/>
      <c r="G3" s="294"/>
      <c r="H3" s="294"/>
      <c r="I3" s="294"/>
      <c r="J3" s="294"/>
      <c r="K3" s="294"/>
      <c r="L3" s="294"/>
      <c r="M3" s="294"/>
    </row>
    <row r="4" spans="1:13" ht="22.5" x14ac:dyDescent="0.25">
      <c r="A4" s="284" t="s">
        <v>413</v>
      </c>
      <c r="B4" s="284"/>
      <c r="C4" s="284"/>
      <c r="D4" s="284"/>
      <c r="E4" s="284"/>
      <c r="F4" s="284"/>
      <c r="G4" s="284"/>
      <c r="H4" s="284"/>
      <c r="I4" s="284"/>
      <c r="J4" s="284"/>
      <c r="K4" s="284"/>
      <c r="L4" s="284"/>
      <c r="M4" s="284"/>
    </row>
    <row r="6" spans="1:13" ht="27.75" customHeight="1" x14ac:dyDescent="0.25">
      <c r="A6" s="353" t="s">
        <v>415</v>
      </c>
      <c r="B6" s="353" t="s">
        <v>595</v>
      </c>
      <c r="C6" s="353" t="s">
        <v>596</v>
      </c>
      <c r="D6" s="353" t="s">
        <v>597</v>
      </c>
      <c r="E6" s="353" t="s">
        <v>598</v>
      </c>
      <c r="F6" s="353" t="s">
        <v>599</v>
      </c>
      <c r="G6" s="354" t="s">
        <v>600</v>
      </c>
      <c r="H6" s="355"/>
      <c r="I6" s="355"/>
      <c r="J6" s="355"/>
      <c r="K6" s="356"/>
      <c r="L6" s="353" t="s">
        <v>601</v>
      </c>
      <c r="M6" s="353" t="s">
        <v>602</v>
      </c>
    </row>
    <row r="7" spans="1:13" ht="66" customHeight="1" x14ac:dyDescent="0.25">
      <c r="A7" s="353"/>
      <c r="B7" s="353"/>
      <c r="C7" s="353"/>
      <c r="D7" s="353"/>
      <c r="E7" s="353"/>
      <c r="F7" s="353"/>
      <c r="G7" s="37" t="s">
        <v>311</v>
      </c>
      <c r="H7" s="37" t="s">
        <v>312</v>
      </c>
      <c r="I7" s="38" t="s">
        <v>313</v>
      </c>
      <c r="J7" s="50" t="s">
        <v>44</v>
      </c>
      <c r="K7" s="50" t="s">
        <v>45</v>
      </c>
      <c r="L7" s="353"/>
      <c r="M7" s="353"/>
    </row>
    <row r="8" spans="1:13" x14ac:dyDescent="0.25">
      <c r="A8" s="37">
        <v>1</v>
      </c>
      <c r="B8" s="37">
        <v>2</v>
      </c>
      <c r="C8" s="37">
        <v>3</v>
      </c>
      <c r="D8" s="37">
        <v>4</v>
      </c>
      <c r="E8" s="37">
        <v>5</v>
      </c>
      <c r="F8" s="37">
        <v>6</v>
      </c>
      <c r="G8" s="37">
        <v>7</v>
      </c>
      <c r="H8" s="37">
        <v>8</v>
      </c>
      <c r="I8" s="49">
        <v>9</v>
      </c>
      <c r="J8" s="49">
        <v>10</v>
      </c>
      <c r="K8" s="49">
        <v>11</v>
      </c>
      <c r="L8" s="49">
        <v>12</v>
      </c>
      <c r="M8" s="49">
        <v>13</v>
      </c>
    </row>
    <row r="9" spans="1:13" ht="24" customHeight="1" x14ac:dyDescent="0.25">
      <c r="A9" s="364">
        <v>1</v>
      </c>
      <c r="B9" s="365" t="s">
        <v>756</v>
      </c>
      <c r="C9" s="39" t="s">
        <v>15</v>
      </c>
      <c r="D9" s="40" t="s">
        <v>668</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8" t="s">
        <v>662</v>
      </c>
    </row>
    <row r="10" spans="1:13" ht="52.5" customHeight="1" x14ac:dyDescent="0.25">
      <c r="A10" s="364"/>
      <c r="B10" s="365"/>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629</v>
      </c>
      <c r="M10" s="358"/>
    </row>
    <row r="11" spans="1:13" ht="30.75" customHeight="1" x14ac:dyDescent="0.25">
      <c r="A11" s="364"/>
      <c r="B11" s="365"/>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8"/>
    </row>
    <row r="12" spans="1:13" ht="31.5" customHeight="1" x14ac:dyDescent="0.25">
      <c r="A12" s="364"/>
      <c r="B12" s="365"/>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8"/>
    </row>
    <row r="13" spans="1:13" ht="28.5" customHeight="1" x14ac:dyDescent="0.25">
      <c r="A13" s="353" t="s">
        <v>607</v>
      </c>
      <c r="B13" s="360" t="s">
        <v>757</v>
      </c>
      <c r="C13" s="39" t="s">
        <v>15</v>
      </c>
      <c r="D13" s="40" t="s">
        <v>668</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8"/>
    </row>
    <row r="14" spans="1:13" ht="42.75" customHeight="1" x14ac:dyDescent="0.25">
      <c r="A14" s="353"/>
      <c r="B14" s="360"/>
      <c r="C14" s="38" t="s">
        <v>315</v>
      </c>
      <c r="D14" s="37" t="s">
        <v>513</v>
      </c>
      <c r="E14" s="45">
        <v>0</v>
      </c>
      <c r="F14" s="42">
        <f>G14+H14+I14+J14+K14</f>
        <v>1720.3899999999999</v>
      </c>
      <c r="G14" s="45">
        <v>648.4</v>
      </c>
      <c r="H14" s="45">
        <v>349.1</v>
      </c>
      <c r="I14" s="45">
        <f>135.44+253.95</f>
        <v>389.39</v>
      </c>
      <c r="J14" s="45">
        <v>333.5</v>
      </c>
      <c r="K14" s="45">
        <v>0</v>
      </c>
      <c r="L14" s="38" t="s">
        <v>629</v>
      </c>
      <c r="M14" s="358"/>
    </row>
    <row r="15" spans="1:13" ht="45" customHeight="1" x14ac:dyDescent="0.25">
      <c r="A15" s="353"/>
      <c r="B15" s="360"/>
      <c r="C15" s="38" t="s">
        <v>18</v>
      </c>
      <c r="D15" s="37" t="s">
        <v>513</v>
      </c>
      <c r="E15" s="45">
        <v>0</v>
      </c>
      <c r="F15" s="42">
        <f>G15+H15+I15+J15+K15</f>
        <v>18548.599999999999</v>
      </c>
      <c r="G15" s="45">
        <v>12319.6</v>
      </c>
      <c r="H15" s="45">
        <v>0</v>
      </c>
      <c r="I15" s="45">
        <v>1799.4</v>
      </c>
      <c r="J15" s="45">
        <v>4429.6000000000004</v>
      </c>
      <c r="K15" s="45">
        <v>0</v>
      </c>
      <c r="L15" s="37" t="s">
        <v>513</v>
      </c>
      <c r="M15" s="358"/>
    </row>
    <row r="16" spans="1:13" ht="35.25" customHeight="1" x14ac:dyDescent="0.25">
      <c r="A16" s="353"/>
      <c r="B16" s="360"/>
      <c r="C16" s="38" t="s">
        <v>398</v>
      </c>
      <c r="D16" s="37" t="s">
        <v>513</v>
      </c>
      <c r="E16" s="45">
        <v>0</v>
      </c>
      <c r="F16" s="42">
        <f>G16+H16+I16+J16+K16</f>
        <v>0</v>
      </c>
      <c r="G16" s="45">
        <v>0</v>
      </c>
      <c r="H16" s="45">
        <v>0</v>
      </c>
      <c r="I16" s="45">
        <v>0</v>
      </c>
      <c r="J16" s="45">
        <v>0</v>
      </c>
      <c r="K16" s="45">
        <v>0</v>
      </c>
      <c r="L16" s="37" t="s">
        <v>513</v>
      </c>
      <c r="M16" s="358"/>
    </row>
  </sheetData>
  <mergeCells count="19">
    <mergeCell ref="A13:A16"/>
    <mergeCell ref="B13:B16"/>
    <mergeCell ref="M13:M16"/>
    <mergeCell ref="L6:L7"/>
    <mergeCell ref="M6:M7"/>
    <mergeCell ref="A9:A12"/>
    <mergeCell ref="B9:B12"/>
    <mergeCell ref="M9:M12"/>
    <mergeCell ref="G6:K6"/>
    <mergeCell ref="L1:M1"/>
    <mergeCell ref="A2:M2"/>
    <mergeCell ref="A3:M3"/>
    <mergeCell ref="A4:M4"/>
    <mergeCell ref="A6:A7"/>
    <mergeCell ref="B6:B7"/>
    <mergeCell ref="C6:C7"/>
    <mergeCell ref="D6:D7"/>
    <mergeCell ref="E6:E7"/>
    <mergeCell ref="F6:F7"/>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Normal="100" workbookViewId="0">
      <selection activeCell="B10" sqref="B10"/>
    </sheetView>
  </sheetViews>
  <sheetFormatPr defaultRowHeight="15" x14ac:dyDescent="0.25"/>
  <cols>
    <col min="1" max="1" width="32.7109375" customWidth="1"/>
    <col min="2" max="2" width="14.28515625" customWidth="1"/>
    <col min="8" max="8" width="9.42578125" customWidth="1"/>
  </cols>
  <sheetData>
    <row r="1" spans="1:10" ht="42.75" customHeight="1" x14ac:dyDescent="0.25">
      <c r="A1" s="231" t="s">
        <v>298</v>
      </c>
      <c r="B1" s="231"/>
      <c r="C1" s="231"/>
      <c r="D1" s="231"/>
      <c r="E1" s="231"/>
      <c r="F1" s="231"/>
      <c r="G1" s="231"/>
      <c r="H1" s="231"/>
    </row>
    <row r="2" spans="1:10" ht="35.25" customHeight="1" x14ac:dyDescent="0.25">
      <c r="A2" s="14" t="s">
        <v>299</v>
      </c>
      <c r="B2" s="237" t="s">
        <v>333</v>
      </c>
      <c r="C2" s="238"/>
      <c r="D2" s="238"/>
      <c r="E2" s="238"/>
      <c r="F2" s="238"/>
      <c r="G2" s="238"/>
      <c r="H2" s="238"/>
      <c r="I2" s="238"/>
      <c r="J2" s="239"/>
    </row>
    <row r="3" spans="1:10" ht="40.5" customHeight="1" x14ac:dyDescent="0.25">
      <c r="A3" s="6" t="s">
        <v>300</v>
      </c>
      <c r="B3" s="240" t="s">
        <v>329</v>
      </c>
      <c r="C3" s="241"/>
      <c r="D3" s="241"/>
      <c r="E3" s="241"/>
      <c r="F3" s="241"/>
      <c r="G3" s="241"/>
      <c r="H3" s="241"/>
      <c r="I3" s="241"/>
      <c r="J3" s="187"/>
    </row>
    <row r="4" spans="1:10" ht="56.25" customHeight="1" x14ac:dyDescent="0.25">
      <c r="A4" s="6" t="s">
        <v>302</v>
      </c>
      <c r="B4" s="240" t="s">
        <v>334</v>
      </c>
      <c r="C4" s="241"/>
      <c r="D4" s="241"/>
      <c r="E4" s="241"/>
      <c r="F4" s="241"/>
      <c r="G4" s="241"/>
      <c r="H4" s="241"/>
      <c r="I4" s="241"/>
      <c r="J4" s="187"/>
    </row>
    <row r="5" spans="1:10" ht="57" customHeight="1" x14ac:dyDescent="0.25">
      <c r="A5" s="6" t="s">
        <v>8</v>
      </c>
      <c r="B5" s="240" t="s">
        <v>331</v>
      </c>
      <c r="C5" s="241"/>
      <c r="D5" s="241"/>
      <c r="E5" s="241"/>
      <c r="F5" s="241"/>
      <c r="G5" s="241"/>
      <c r="H5" s="241"/>
      <c r="I5" s="241"/>
      <c r="J5" s="187"/>
    </row>
    <row r="6" spans="1:10" ht="39.75" customHeight="1" x14ac:dyDescent="0.25">
      <c r="A6" s="6" t="s">
        <v>305</v>
      </c>
      <c r="B6" s="240" t="s">
        <v>330</v>
      </c>
      <c r="C6" s="241"/>
      <c r="D6" s="241"/>
      <c r="E6" s="241"/>
      <c r="F6" s="241"/>
      <c r="G6" s="241"/>
      <c r="H6" s="241"/>
      <c r="I6" s="241"/>
      <c r="J6" s="187"/>
    </row>
    <row r="7" spans="1:10" ht="44.25" customHeight="1" x14ac:dyDescent="0.25">
      <c r="A7" s="6" t="s">
        <v>306</v>
      </c>
      <c r="B7" s="213" t="s">
        <v>727</v>
      </c>
      <c r="C7" s="214"/>
      <c r="D7" s="214"/>
      <c r="E7" s="214"/>
      <c r="F7" s="214"/>
      <c r="G7" s="214"/>
      <c r="H7" s="214"/>
      <c r="I7" s="214"/>
      <c r="J7" s="215"/>
    </row>
    <row r="8" spans="1:10" ht="33" customHeight="1" x14ac:dyDescent="0.25">
      <c r="A8" s="184" t="s">
        <v>307</v>
      </c>
      <c r="B8" s="213" t="s">
        <v>13</v>
      </c>
      <c r="C8" s="214"/>
      <c r="D8" s="214"/>
      <c r="E8" s="214"/>
      <c r="F8" s="214"/>
      <c r="G8" s="214"/>
      <c r="H8" s="214"/>
      <c r="I8" s="214"/>
      <c r="J8" s="215"/>
    </row>
    <row r="9" spans="1:10" ht="29.25" customHeight="1" x14ac:dyDescent="0.25">
      <c r="A9" s="184"/>
      <c r="B9" s="22" t="s">
        <v>14</v>
      </c>
      <c r="C9" s="19" t="s">
        <v>308</v>
      </c>
      <c r="D9" s="19" t="s">
        <v>309</v>
      </c>
      <c r="E9" s="19" t="s">
        <v>310</v>
      </c>
      <c r="F9" s="19" t="s">
        <v>311</v>
      </c>
      <c r="G9" s="19" t="s">
        <v>312</v>
      </c>
      <c r="H9" s="19" t="s">
        <v>313</v>
      </c>
      <c r="I9" s="19" t="s">
        <v>44</v>
      </c>
      <c r="J9" s="19" t="s">
        <v>45</v>
      </c>
    </row>
    <row r="10" spans="1:10" ht="29.25" customHeight="1" x14ac:dyDescent="0.25">
      <c r="A10" s="6" t="s">
        <v>314</v>
      </c>
      <c r="B10" s="20">
        <f>B11+B12</f>
        <v>36427.411</v>
      </c>
      <c r="C10" s="20">
        <f>C11+C12</f>
        <v>3000</v>
      </c>
      <c r="D10" s="20">
        <f t="shared" ref="D10:J10" si="0">D11+D12</f>
        <v>4750</v>
      </c>
      <c r="E10" s="20">
        <f t="shared" si="0"/>
        <v>3000</v>
      </c>
      <c r="F10" s="20">
        <f t="shared" si="0"/>
        <v>4305.2</v>
      </c>
      <c r="G10" s="20">
        <f t="shared" si="0"/>
        <v>4876.8</v>
      </c>
      <c r="H10" s="20">
        <f t="shared" si="0"/>
        <v>7906.5109999999995</v>
      </c>
      <c r="I10" s="20">
        <f t="shared" si="0"/>
        <v>4283.7</v>
      </c>
      <c r="J10" s="20">
        <f t="shared" si="0"/>
        <v>4305.2</v>
      </c>
    </row>
    <row r="11" spans="1:10" ht="66" customHeight="1" x14ac:dyDescent="0.25">
      <c r="A11" s="6" t="s">
        <v>315</v>
      </c>
      <c r="B11" s="20">
        <f>C11+D11+E11+F11+G11+H11+I11+J11</f>
        <v>36427.411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7906.5109999999995</v>
      </c>
      <c r="I11" s="21">
        <f>'Приложение №14 (ПП2)'!M10</f>
        <v>4283.7</v>
      </c>
      <c r="J11" s="21">
        <f>'Приложение №14 (ПП2)'!N10</f>
        <v>4305.2</v>
      </c>
    </row>
    <row r="12" spans="1:10" ht="49.5" customHeight="1" x14ac:dyDescent="0.25">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x14ac:dyDescent="0.25">
      <c r="A13" s="6" t="s">
        <v>316</v>
      </c>
      <c r="B13" s="236" t="s">
        <v>332</v>
      </c>
      <c r="C13" s="236"/>
      <c r="D13" s="236"/>
      <c r="E13" s="236"/>
      <c r="F13" s="236"/>
      <c r="G13" s="236"/>
      <c r="H13" s="236"/>
      <c r="I13" s="236"/>
      <c r="J13" s="236"/>
    </row>
  </sheetData>
  <mergeCells count="10">
    <mergeCell ref="B8:J8"/>
    <mergeCell ref="B13:J13"/>
    <mergeCell ref="A1:H1"/>
    <mergeCell ref="A8:A9"/>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4"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topLeftCell="A2" zoomScale="90" zoomScaleNormal="90" workbookViewId="0">
      <selection activeCell="H10" sqref="H10"/>
    </sheetView>
  </sheetViews>
  <sheetFormatPr defaultRowHeight="15" x14ac:dyDescent="0.25"/>
  <cols>
    <col min="1" max="1" width="28" customWidth="1"/>
    <col min="2" max="2" width="11.28515625" bestFit="1" customWidth="1"/>
    <col min="3" max="4" width="9.28515625" bestFit="1" customWidth="1"/>
    <col min="5" max="7" width="10.28515625" bestFit="1" customWidth="1"/>
    <col min="8" max="8" width="9.28515625" bestFit="1" customWidth="1"/>
  </cols>
  <sheetData>
    <row r="1" spans="1:10" ht="36" customHeight="1" x14ac:dyDescent="0.25">
      <c r="A1" s="231" t="s">
        <v>298</v>
      </c>
      <c r="B1" s="231"/>
      <c r="C1" s="231"/>
      <c r="D1" s="231"/>
      <c r="E1" s="231"/>
      <c r="F1" s="231"/>
      <c r="G1" s="231"/>
      <c r="H1" s="231"/>
    </row>
    <row r="2" spans="1:10" ht="63.75" customHeight="1" x14ac:dyDescent="0.25">
      <c r="A2" s="14" t="s">
        <v>299</v>
      </c>
      <c r="B2" s="237" t="s">
        <v>335</v>
      </c>
      <c r="C2" s="238"/>
      <c r="D2" s="238"/>
      <c r="E2" s="238"/>
      <c r="F2" s="238"/>
      <c r="G2" s="238"/>
      <c r="H2" s="238"/>
      <c r="I2" s="238"/>
      <c r="J2" s="239"/>
    </row>
    <row r="3" spans="1:10" ht="62.25" customHeight="1" x14ac:dyDescent="0.25">
      <c r="A3" s="6" t="s">
        <v>300</v>
      </c>
      <c r="B3" s="240" t="s">
        <v>336</v>
      </c>
      <c r="C3" s="241"/>
      <c r="D3" s="241"/>
      <c r="E3" s="241"/>
      <c r="F3" s="241"/>
      <c r="G3" s="241"/>
      <c r="H3" s="241"/>
      <c r="I3" s="241"/>
      <c r="J3" s="187"/>
    </row>
    <row r="4" spans="1:10" ht="42" customHeight="1" x14ac:dyDescent="0.25">
      <c r="A4" s="6" t="s">
        <v>302</v>
      </c>
      <c r="B4" s="240" t="s">
        <v>303</v>
      </c>
      <c r="C4" s="241"/>
      <c r="D4" s="241"/>
      <c r="E4" s="241"/>
      <c r="F4" s="241"/>
      <c r="G4" s="241"/>
      <c r="H4" s="241"/>
      <c r="I4" s="241"/>
      <c r="J4" s="187"/>
    </row>
    <row r="5" spans="1:10" ht="48.75" customHeight="1" x14ac:dyDescent="0.25">
      <c r="A5" s="6" t="s">
        <v>8</v>
      </c>
      <c r="B5" s="240" t="s">
        <v>337</v>
      </c>
      <c r="C5" s="241"/>
      <c r="D5" s="241"/>
      <c r="E5" s="241"/>
      <c r="F5" s="241"/>
      <c r="G5" s="241"/>
      <c r="H5" s="241"/>
      <c r="I5" s="241"/>
      <c r="J5" s="187"/>
    </row>
    <row r="6" spans="1:10" ht="59.25" customHeight="1" x14ac:dyDescent="0.25">
      <c r="A6" s="5" t="s">
        <v>305</v>
      </c>
      <c r="B6" s="242" t="s">
        <v>338</v>
      </c>
      <c r="C6" s="243"/>
      <c r="D6" s="243"/>
      <c r="E6" s="243"/>
      <c r="F6" s="243"/>
      <c r="G6" s="243"/>
      <c r="H6" s="243"/>
      <c r="I6" s="243"/>
      <c r="J6" s="244"/>
    </row>
    <row r="7" spans="1:10" ht="33" customHeight="1" x14ac:dyDescent="0.25">
      <c r="A7" s="5" t="s">
        <v>306</v>
      </c>
      <c r="B7" s="213" t="s">
        <v>727</v>
      </c>
      <c r="C7" s="214"/>
      <c r="D7" s="214"/>
      <c r="E7" s="214"/>
      <c r="F7" s="214"/>
      <c r="G7" s="214"/>
      <c r="H7" s="214"/>
      <c r="I7" s="214"/>
      <c r="J7" s="215"/>
    </row>
    <row r="8" spans="1:10" ht="39" customHeight="1" x14ac:dyDescent="0.25">
      <c r="A8" s="185" t="s">
        <v>307</v>
      </c>
      <c r="B8" s="213" t="s">
        <v>13</v>
      </c>
      <c r="C8" s="214"/>
      <c r="D8" s="214"/>
      <c r="E8" s="214"/>
      <c r="F8" s="214"/>
      <c r="G8" s="214"/>
      <c r="H8" s="214"/>
      <c r="I8" s="214"/>
      <c r="J8" s="215"/>
    </row>
    <row r="9" spans="1:10" ht="34.5" customHeight="1" x14ac:dyDescent="0.25">
      <c r="A9" s="185"/>
      <c r="B9" s="22" t="s">
        <v>14</v>
      </c>
      <c r="C9" s="19" t="s">
        <v>308</v>
      </c>
      <c r="D9" s="19" t="s">
        <v>309</v>
      </c>
      <c r="E9" s="19" t="s">
        <v>310</v>
      </c>
      <c r="F9" s="19" t="s">
        <v>311</v>
      </c>
      <c r="G9" s="19" t="s">
        <v>312</v>
      </c>
      <c r="H9" s="19" t="s">
        <v>313</v>
      </c>
      <c r="I9" s="19" t="s">
        <v>44</v>
      </c>
      <c r="J9" s="19" t="s">
        <v>45</v>
      </c>
    </row>
    <row r="10" spans="1:10" ht="28.5" customHeight="1" x14ac:dyDescent="0.25">
      <c r="A10" s="5" t="s">
        <v>314</v>
      </c>
      <c r="B10" s="20">
        <f>B11+B12</f>
        <v>134732.23000000001</v>
      </c>
      <c r="C10" s="20">
        <f>C11+C12</f>
        <v>4526.1000000000004</v>
      </c>
      <c r="D10" s="20">
        <f t="shared" ref="D10:J10" si="0">D11+D12</f>
        <v>1921.9</v>
      </c>
      <c r="E10" s="20">
        <f t="shared" si="0"/>
        <v>17403.900000000001</v>
      </c>
      <c r="F10" s="20">
        <f t="shared" si="0"/>
        <v>50847.199999999997</v>
      </c>
      <c r="G10" s="20">
        <f t="shared" si="0"/>
        <v>23785</v>
      </c>
      <c r="H10" s="20">
        <f>H11+H12</f>
        <v>12780.83</v>
      </c>
      <c r="I10" s="20">
        <f>I11+I12</f>
        <v>9097.2000000000007</v>
      </c>
      <c r="J10" s="20">
        <f t="shared" si="0"/>
        <v>14370.1</v>
      </c>
    </row>
    <row r="11" spans="1:10" ht="62.25" customHeight="1" x14ac:dyDescent="0.25">
      <c r="A11" s="5" t="s">
        <v>315</v>
      </c>
      <c r="B11" s="20">
        <f>C11+D11+E11+F11+G11+H11+I11+J11</f>
        <v>24826.13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5918.83</v>
      </c>
      <c r="I11" s="21">
        <f>'Приложение №15 (ПП3)'!M10</f>
        <v>2768.7</v>
      </c>
      <c r="J11" s="21">
        <f>'Приложение №15 (ПП3)'!N10</f>
        <v>718.5</v>
      </c>
    </row>
    <row r="12" spans="1:10" ht="60.75" customHeight="1" x14ac:dyDescent="0.25">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x14ac:dyDescent="0.25">
      <c r="A13" s="75" t="s">
        <v>316</v>
      </c>
      <c r="B13" s="184" t="s">
        <v>339</v>
      </c>
      <c r="C13" s="184"/>
      <c r="D13" s="184"/>
      <c r="E13" s="184"/>
      <c r="F13" s="184"/>
      <c r="G13" s="184"/>
      <c r="H13" s="184"/>
      <c r="I13" s="184"/>
      <c r="J13" s="184"/>
    </row>
  </sheetData>
  <mergeCells count="10">
    <mergeCell ref="B8:J8"/>
    <mergeCell ref="B13:J13"/>
    <mergeCell ref="A8:A9"/>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7"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0"/>
  <sheetViews>
    <sheetView zoomScaleNormal="100" workbookViewId="0">
      <selection activeCell="H13" sqref="H13"/>
    </sheetView>
  </sheetViews>
  <sheetFormatPr defaultRowHeight="15" x14ac:dyDescent="0.25"/>
  <cols>
    <col min="1" max="1" width="24.5703125" customWidth="1"/>
    <col min="2" max="2" width="15.5703125" customWidth="1"/>
  </cols>
  <sheetData>
    <row r="1" spans="1:14" ht="32.25" customHeight="1" x14ac:dyDescent="0.25">
      <c r="A1" s="245" t="s">
        <v>298</v>
      </c>
      <c r="B1" s="246"/>
      <c r="C1" s="246"/>
      <c r="D1" s="246"/>
      <c r="E1" s="246"/>
      <c r="F1" s="246"/>
      <c r="G1" s="246"/>
      <c r="H1" s="246"/>
      <c r="I1" s="246"/>
      <c r="J1" s="247"/>
    </row>
    <row r="2" spans="1:14" ht="54" customHeight="1" x14ac:dyDescent="0.25">
      <c r="A2" s="76" t="s">
        <v>299</v>
      </c>
      <c r="B2" s="237" t="s">
        <v>340</v>
      </c>
      <c r="C2" s="238"/>
      <c r="D2" s="238"/>
      <c r="E2" s="238"/>
      <c r="F2" s="238"/>
      <c r="G2" s="238"/>
      <c r="H2" s="238"/>
      <c r="I2" s="238"/>
      <c r="J2" s="239"/>
    </row>
    <row r="3" spans="1:14" ht="66.75" customHeight="1" x14ac:dyDescent="0.25">
      <c r="A3" s="185" t="s">
        <v>300</v>
      </c>
      <c r="B3" s="248" t="s">
        <v>341</v>
      </c>
      <c r="C3" s="249"/>
      <c r="D3" s="249"/>
      <c r="E3" s="249"/>
      <c r="F3" s="249"/>
      <c r="G3" s="249"/>
      <c r="H3" s="249"/>
      <c r="I3" s="249"/>
      <c r="J3" s="250"/>
    </row>
    <row r="4" spans="1:14" ht="52.5" customHeight="1" x14ac:dyDescent="0.25">
      <c r="A4" s="185"/>
      <c r="B4" s="248" t="s">
        <v>342</v>
      </c>
      <c r="C4" s="249"/>
      <c r="D4" s="249"/>
      <c r="E4" s="249"/>
      <c r="F4" s="249"/>
      <c r="G4" s="249"/>
      <c r="H4" s="249"/>
      <c r="I4" s="249"/>
      <c r="J4" s="250"/>
    </row>
    <row r="5" spans="1:14" ht="42" customHeight="1" x14ac:dyDescent="0.25">
      <c r="A5" s="75" t="s">
        <v>302</v>
      </c>
      <c r="B5" s="248" t="s">
        <v>303</v>
      </c>
      <c r="C5" s="249"/>
      <c r="D5" s="249"/>
      <c r="E5" s="249"/>
      <c r="F5" s="249"/>
      <c r="G5" s="249"/>
      <c r="H5" s="249"/>
      <c r="I5" s="249"/>
      <c r="J5" s="250"/>
    </row>
    <row r="6" spans="1:14" ht="76.5" customHeight="1" x14ac:dyDescent="0.25">
      <c r="A6" s="75" t="s">
        <v>8</v>
      </c>
      <c r="B6" s="248" t="s">
        <v>343</v>
      </c>
      <c r="C6" s="249"/>
      <c r="D6" s="249"/>
      <c r="E6" s="249"/>
      <c r="F6" s="249"/>
      <c r="G6" s="249"/>
      <c r="H6" s="249"/>
      <c r="I6" s="249"/>
      <c r="J6" s="250"/>
    </row>
    <row r="7" spans="1:14" ht="36" customHeight="1" x14ac:dyDescent="0.25">
      <c r="A7" s="185" t="s">
        <v>305</v>
      </c>
      <c r="B7" s="242" t="s">
        <v>344</v>
      </c>
      <c r="C7" s="243"/>
      <c r="D7" s="243"/>
      <c r="E7" s="243"/>
      <c r="F7" s="243"/>
      <c r="G7" s="243"/>
      <c r="H7" s="243"/>
      <c r="I7" s="243"/>
      <c r="J7" s="244"/>
    </row>
    <row r="8" spans="1:14" ht="39.75" customHeight="1" x14ac:dyDescent="0.25">
      <c r="A8" s="185"/>
      <c r="B8" s="242" t="s">
        <v>345</v>
      </c>
      <c r="C8" s="243"/>
      <c r="D8" s="243"/>
      <c r="E8" s="243"/>
      <c r="F8" s="243"/>
      <c r="G8" s="243"/>
      <c r="H8" s="243"/>
      <c r="I8" s="243"/>
      <c r="J8" s="244"/>
    </row>
    <row r="9" spans="1:14" ht="39.75" customHeight="1" x14ac:dyDescent="0.25">
      <c r="A9" s="185"/>
      <c r="B9" s="242" t="s">
        <v>346</v>
      </c>
      <c r="C9" s="243"/>
      <c r="D9" s="243"/>
      <c r="E9" s="243"/>
      <c r="F9" s="243"/>
      <c r="G9" s="243"/>
      <c r="H9" s="243"/>
      <c r="I9" s="243"/>
      <c r="J9" s="244"/>
    </row>
    <row r="10" spans="1:14" ht="31.5" x14ac:dyDescent="0.25">
      <c r="A10" s="75" t="s">
        <v>306</v>
      </c>
      <c r="B10" s="213" t="s">
        <v>727</v>
      </c>
      <c r="C10" s="214"/>
      <c r="D10" s="214"/>
      <c r="E10" s="214"/>
      <c r="F10" s="214"/>
      <c r="G10" s="214"/>
      <c r="H10" s="214"/>
      <c r="I10" s="214"/>
      <c r="J10" s="215"/>
    </row>
    <row r="11" spans="1:14" ht="54" customHeight="1" x14ac:dyDescent="0.25">
      <c r="A11" s="185" t="s">
        <v>307</v>
      </c>
      <c r="B11" s="213" t="s">
        <v>13</v>
      </c>
      <c r="C11" s="214"/>
      <c r="D11" s="214"/>
      <c r="E11" s="214"/>
      <c r="F11" s="214"/>
      <c r="G11" s="214"/>
      <c r="H11" s="214"/>
      <c r="I11" s="214"/>
      <c r="J11" s="215"/>
    </row>
    <row r="12" spans="1:14" x14ac:dyDescent="0.25">
      <c r="A12" s="185"/>
      <c r="B12" s="22" t="s">
        <v>14</v>
      </c>
      <c r="C12" s="19" t="s">
        <v>308</v>
      </c>
      <c r="D12" s="19" t="s">
        <v>309</v>
      </c>
      <c r="E12" s="19" t="s">
        <v>310</v>
      </c>
      <c r="F12" s="19" t="s">
        <v>311</v>
      </c>
      <c r="G12" s="19" t="s">
        <v>312</v>
      </c>
      <c r="H12" s="19" t="s">
        <v>313</v>
      </c>
      <c r="I12" s="19" t="s">
        <v>44</v>
      </c>
      <c r="J12" s="19" t="s">
        <v>45</v>
      </c>
    </row>
    <row r="13" spans="1:14" ht="27" customHeight="1" x14ac:dyDescent="0.25">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v>
      </c>
      <c r="J13" s="20">
        <f t="shared" si="0"/>
        <v>243.8</v>
      </c>
      <c r="M13" s="101"/>
      <c r="N13" s="48"/>
    </row>
    <row r="14" spans="1:14" ht="51.75" customHeight="1" x14ac:dyDescent="0.25">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v>
      </c>
      <c r="J14" s="21">
        <f>'Приложение №16 (ПП4)'!N10</f>
        <v>243.8</v>
      </c>
    </row>
    <row r="15" spans="1:14" ht="47.25" x14ac:dyDescent="0.2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x14ac:dyDescent="0.25">
      <c r="A16" s="189" t="s">
        <v>316</v>
      </c>
      <c r="B16" s="240" t="s">
        <v>347</v>
      </c>
      <c r="C16" s="241"/>
      <c r="D16" s="241"/>
      <c r="E16" s="241"/>
      <c r="F16" s="241"/>
      <c r="G16" s="241"/>
      <c r="H16" s="241"/>
      <c r="I16" s="241"/>
      <c r="J16" s="187"/>
    </row>
    <row r="17" spans="1:10" ht="36" customHeight="1" x14ac:dyDescent="0.25">
      <c r="A17" s="190"/>
      <c r="B17" s="240" t="s">
        <v>348</v>
      </c>
      <c r="C17" s="241"/>
      <c r="D17" s="241"/>
      <c r="E17" s="241"/>
      <c r="F17" s="241"/>
      <c r="G17" s="241"/>
      <c r="H17" s="241"/>
      <c r="I17" s="241"/>
      <c r="J17" s="187"/>
    </row>
    <row r="18" spans="1:10" ht="51" customHeight="1" x14ac:dyDescent="0.25">
      <c r="A18" s="190"/>
      <c r="B18" s="240" t="s">
        <v>349</v>
      </c>
      <c r="C18" s="241"/>
      <c r="D18" s="241"/>
      <c r="E18" s="241"/>
      <c r="F18" s="241"/>
      <c r="G18" s="241"/>
      <c r="H18" s="241"/>
      <c r="I18" s="241"/>
      <c r="J18" s="187"/>
    </row>
    <row r="19" spans="1:10" ht="31.5" customHeight="1" x14ac:dyDescent="0.25">
      <c r="A19" s="190"/>
      <c r="B19" s="248" t="s">
        <v>350</v>
      </c>
      <c r="C19" s="249"/>
      <c r="D19" s="249"/>
      <c r="E19" s="249"/>
      <c r="F19" s="249"/>
      <c r="G19" s="249"/>
      <c r="H19" s="249"/>
      <c r="I19" s="249"/>
      <c r="J19" s="250"/>
    </row>
    <row r="20" spans="1:10" ht="31.5" customHeight="1" x14ac:dyDescent="0.25">
      <c r="A20" s="191"/>
      <c r="B20" s="240" t="s">
        <v>351</v>
      </c>
      <c r="C20" s="241"/>
      <c r="D20" s="241"/>
      <c r="E20" s="241"/>
      <c r="F20" s="241"/>
      <c r="G20" s="241"/>
      <c r="H20" s="241"/>
      <c r="I20" s="241"/>
      <c r="J20" s="187"/>
    </row>
  </sheetData>
  <mergeCells count="20">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 ref="A1:J1"/>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zoomScaleNormal="100" workbookViewId="0">
      <selection activeCell="H10" sqref="H10"/>
    </sheetView>
  </sheetViews>
  <sheetFormatPr defaultRowHeight="15" x14ac:dyDescent="0.25"/>
  <cols>
    <col min="1" max="1" width="28.5703125" customWidth="1"/>
    <col min="2" max="2" width="16.5703125" customWidth="1"/>
    <col min="3" max="5" width="7.85546875" bestFit="1" customWidth="1"/>
    <col min="6" max="6" width="9.85546875" customWidth="1"/>
    <col min="7" max="7" width="7.85546875" bestFit="1" customWidth="1"/>
    <col min="8" max="8" width="10.7109375" customWidth="1"/>
  </cols>
  <sheetData>
    <row r="1" spans="1:10" ht="36" customHeight="1" x14ac:dyDescent="0.25">
      <c r="A1" s="231" t="s">
        <v>298</v>
      </c>
      <c r="B1" s="231"/>
      <c r="C1" s="231"/>
      <c r="D1" s="231"/>
      <c r="E1" s="231"/>
      <c r="F1" s="231"/>
      <c r="G1" s="231"/>
      <c r="H1" s="231"/>
    </row>
    <row r="2" spans="1:10" ht="45" customHeight="1" x14ac:dyDescent="0.25">
      <c r="A2" s="14" t="s">
        <v>299</v>
      </c>
      <c r="B2" s="237" t="s">
        <v>352</v>
      </c>
      <c r="C2" s="238"/>
      <c r="D2" s="238"/>
      <c r="E2" s="238"/>
      <c r="F2" s="238"/>
      <c r="G2" s="238"/>
      <c r="H2" s="238"/>
      <c r="I2" s="238"/>
      <c r="J2" s="239"/>
    </row>
    <row r="3" spans="1:10" ht="36" customHeight="1" x14ac:dyDescent="0.25">
      <c r="A3" s="5" t="s">
        <v>300</v>
      </c>
      <c r="B3" s="240" t="s">
        <v>353</v>
      </c>
      <c r="C3" s="241"/>
      <c r="D3" s="241"/>
      <c r="E3" s="241"/>
      <c r="F3" s="241"/>
      <c r="G3" s="241"/>
      <c r="H3" s="241"/>
      <c r="I3" s="241"/>
      <c r="J3" s="187"/>
    </row>
    <row r="4" spans="1:10" ht="47.25" customHeight="1" x14ac:dyDescent="0.25">
      <c r="A4" s="5" t="s">
        <v>302</v>
      </c>
      <c r="B4" s="240" t="s">
        <v>334</v>
      </c>
      <c r="C4" s="241"/>
      <c r="D4" s="241"/>
      <c r="E4" s="241"/>
      <c r="F4" s="241"/>
      <c r="G4" s="241"/>
      <c r="H4" s="241"/>
      <c r="I4" s="241"/>
      <c r="J4" s="187"/>
    </row>
    <row r="5" spans="1:10" ht="52.5" customHeight="1" x14ac:dyDescent="0.25">
      <c r="A5" s="5" t="s">
        <v>8</v>
      </c>
      <c r="B5" s="240" t="s">
        <v>360</v>
      </c>
      <c r="C5" s="241"/>
      <c r="D5" s="241"/>
      <c r="E5" s="241"/>
      <c r="F5" s="241"/>
      <c r="G5" s="241"/>
      <c r="H5" s="241"/>
      <c r="I5" s="241"/>
      <c r="J5" s="187"/>
    </row>
    <row r="6" spans="1:10" ht="39.950000000000003" customHeight="1" x14ac:dyDescent="0.25">
      <c r="A6" s="5" t="s">
        <v>305</v>
      </c>
      <c r="B6" s="240" t="s">
        <v>354</v>
      </c>
      <c r="C6" s="241"/>
      <c r="D6" s="241"/>
      <c r="E6" s="241"/>
      <c r="F6" s="241"/>
      <c r="G6" s="241"/>
      <c r="H6" s="241"/>
      <c r="I6" s="241"/>
      <c r="J6" s="187"/>
    </row>
    <row r="7" spans="1:10" ht="47.25" customHeight="1" x14ac:dyDescent="0.25">
      <c r="A7" s="5" t="s">
        <v>306</v>
      </c>
      <c r="B7" s="213" t="s">
        <v>726</v>
      </c>
      <c r="C7" s="214"/>
      <c r="D7" s="214"/>
      <c r="E7" s="214"/>
      <c r="F7" s="214"/>
      <c r="G7" s="214"/>
      <c r="H7" s="214"/>
      <c r="I7" s="214"/>
      <c r="J7" s="215"/>
    </row>
    <row r="8" spans="1:10" ht="34.5" customHeight="1" x14ac:dyDescent="0.25">
      <c r="A8" s="185" t="s">
        <v>307</v>
      </c>
      <c r="B8" s="213" t="s">
        <v>13</v>
      </c>
      <c r="C8" s="214"/>
      <c r="D8" s="214"/>
      <c r="E8" s="214"/>
      <c r="F8" s="214"/>
      <c r="G8" s="214"/>
      <c r="H8" s="214"/>
      <c r="I8" s="214"/>
      <c r="J8" s="215"/>
    </row>
    <row r="9" spans="1:10" ht="27" customHeight="1" x14ac:dyDescent="0.25">
      <c r="A9" s="185"/>
      <c r="B9" s="22" t="s">
        <v>14</v>
      </c>
      <c r="C9" s="19" t="s">
        <v>308</v>
      </c>
      <c r="D9" s="19" t="s">
        <v>309</v>
      </c>
      <c r="E9" s="19" t="s">
        <v>310</v>
      </c>
      <c r="F9" s="19" t="s">
        <v>311</v>
      </c>
      <c r="G9" s="19" t="s">
        <v>312</v>
      </c>
      <c r="H9" s="19" t="s">
        <v>313</v>
      </c>
      <c r="I9" s="19" t="s">
        <v>44</v>
      </c>
      <c r="J9" s="19" t="s">
        <v>45</v>
      </c>
    </row>
    <row r="10" spans="1:10" ht="34.5" customHeight="1" x14ac:dyDescent="0.25">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x14ac:dyDescent="0.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x14ac:dyDescent="0.25">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x14ac:dyDescent="0.25">
      <c r="A13" s="251" t="s">
        <v>316</v>
      </c>
      <c r="B13" s="184" t="s">
        <v>356</v>
      </c>
      <c r="C13" s="184"/>
      <c r="D13" s="184"/>
      <c r="E13" s="184"/>
      <c r="F13" s="184"/>
      <c r="G13" s="184"/>
      <c r="H13" s="184"/>
      <c r="I13" s="184"/>
      <c r="J13" s="184"/>
    </row>
    <row r="14" spans="1:10" ht="45" customHeight="1" x14ac:dyDescent="0.25">
      <c r="A14" s="251"/>
      <c r="B14" s="184" t="s">
        <v>357</v>
      </c>
      <c r="C14" s="184"/>
      <c r="D14" s="184"/>
      <c r="E14" s="184"/>
      <c r="F14" s="184"/>
      <c r="G14" s="184"/>
      <c r="H14" s="184"/>
      <c r="I14" s="184"/>
      <c r="J14" s="184"/>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6"/>
  <sheetViews>
    <sheetView topLeftCell="A4" zoomScaleNormal="100" workbookViewId="0">
      <selection activeCell="B11" sqref="B11"/>
    </sheetView>
  </sheetViews>
  <sheetFormatPr defaultRowHeight="15" x14ac:dyDescent="0.25"/>
  <cols>
    <col min="1" max="1" width="27" customWidth="1"/>
    <col min="2" max="2" width="20.42578125" customWidth="1"/>
    <col min="3" max="4" width="8.42578125" bestFit="1" customWidth="1"/>
    <col min="5" max="5" width="7.85546875" bestFit="1" customWidth="1"/>
    <col min="6" max="6" width="7.42578125" bestFit="1" customWidth="1"/>
    <col min="7" max="7" width="8" customWidth="1"/>
    <col min="8" max="8" width="8.85546875" customWidth="1"/>
  </cols>
  <sheetData>
    <row r="1" spans="1:10" ht="36" customHeight="1" x14ac:dyDescent="0.25">
      <c r="A1" s="253" t="s">
        <v>298</v>
      </c>
      <c r="B1" s="253"/>
      <c r="C1" s="253"/>
      <c r="D1" s="253"/>
      <c r="E1" s="253"/>
      <c r="F1" s="253"/>
      <c r="G1" s="253"/>
      <c r="H1" s="253"/>
    </row>
    <row r="2" spans="1:10" ht="58.5" customHeight="1" x14ac:dyDescent="0.25">
      <c r="A2" s="14" t="s">
        <v>299</v>
      </c>
      <c r="B2" s="237" t="s">
        <v>358</v>
      </c>
      <c r="C2" s="238"/>
      <c r="D2" s="238"/>
      <c r="E2" s="238"/>
      <c r="F2" s="238"/>
      <c r="G2" s="238"/>
      <c r="H2" s="238"/>
      <c r="I2" s="238"/>
      <c r="J2" s="239"/>
    </row>
    <row r="3" spans="1:10" ht="55.5" customHeight="1" x14ac:dyDescent="0.25">
      <c r="A3" s="5" t="s">
        <v>300</v>
      </c>
      <c r="B3" s="240" t="s">
        <v>359</v>
      </c>
      <c r="C3" s="241"/>
      <c r="D3" s="241"/>
      <c r="E3" s="241"/>
      <c r="F3" s="241"/>
      <c r="G3" s="241"/>
      <c r="H3" s="241"/>
      <c r="I3" s="241"/>
      <c r="J3" s="187"/>
    </row>
    <row r="4" spans="1:10" ht="47.25" customHeight="1" x14ac:dyDescent="0.25">
      <c r="A4" s="5" t="s">
        <v>302</v>
      </c>
      <c r="B4" s="240" t="s">
        <v>334</v>
      </c>
      <c r="C4" s="241"/>
      <c r="D4" s="241"/>
      <c r="E4" s="241"/>
      <c r="F4" s="241"/>
      <c r="G4" s="241"/>
      <c r="H4" s="241"/>
      <c r="I4" s="241"/>
      <c r="J4" s="187"/>
    </row>
    <row r="5" spans="1:10" ht="58.5" customHeight="1" x14ac:dyDescent="0.25">
      <c r="A5" s="5" t="s">
        <v>8</v>
      </c>
      <c r="B5" s="240" t="s">
        <v>360</v>
      </c>
      <c r="C5" s="241"/>
      <c r="D5" s="241"/>
      <c r="E5" s="241"/>
      <c r="F5" s="241"/>
      <c r="G5" s="241"/>
      <c r="H5" s="241"/>
      <c r="I5" s="241"/>
      <c r="J5" s="187"/>
    </row>
    <row r="6" spans="1:10" ht="68.25" customHeight="1" x14ac:dyDescent="0.25">
      <c r="A6" s="189" t="s">
        <v>305</v>
      </c>
      <c r="B6" s="240" t="s">
        <v>361</v>
      </c>
      <c r="C6" s="241"/>
      <c r="D6" s="241"/>
      <c r="E6" s="241"/>
      <c r="F6" s="241"/>
      <c r="G6" s="241"/>
      <c r="H6" s="241"/>
      <c r="I6" s="241"/>
      <c r="J6" s="187"/>
    </row>
    <row r="7" spans="1:10" ht="56.25" customHeight="1" x14ac:dyDescent="0.25">
      <c r="A7" s="191"/>
      <c r="B7" s="240" t="s">
        <v>362</v>
      </c>
      <c r="C7" s="241"/>
      <c r="D7" s="241"/>
      <c r="E7" s="241"/>
      <c r="F7" s="241"/>
      <c r="G7" s="241"/>
      <c r="H7" s="241"/>
      <c r="I7" s="241"/>
      <c r="J7" s="187"/>
    </row>
    <row r="8" spans="1:10" ht="47.25" customHeight="1" x14ac:dyDescent="0.25">
      <c r="A8" s="5" t="s">
        <v>306</v>
      </c>
      <c r="B8" s="213" t="s">
        <v>726</v>
      </c>
      <c r="C8" s="214"/>
      <c r="D8" s="214"/>
      <c r="E8" s="214"/>
      <c r="F8" s="214"/>
      <c r="G8" s="214"/>
      <c r="H8" s="214"/>
      <c r="I8" s="214"/>
      <c r="J8" s="215"/>
    </row>
    <row r="9" spans="1:10" ht="39.75" customHeight="1" x14ac:dyDescent="0.25">
      <c r="A9" s="185" t="s">
        <v>307</v>
      </c>
      <c r="B9" s="213" t="s">
        <v>13</v>
      </c>
      <c r="C9" s="214"/>
      <c r="D9" s="214"/>
      <c r="E9" s="214"/>
      <c r="F9" s="214"/>
      <c r="G9" s="214"/>
      <c r="H9" s="214"/>
      <c r="I9" s="214"/>
      <c r="J9" s="215"/>
    </row>
    <row r="10" spans="1:10" ht="27" customHeight="1" x14ac:dyDescent="0.25">
      <c r="A10" s="185"/>
      <c r="B10" s="22" t="s">
        <v>14</v>
      </c>
      <c r="C10" s="19" t="s">
        <v>308</v>
      </c>
      <c r="D10" s="19" t="s">
        <v>309</v>
      </c>
      <c r="E10" s="19" t="s">
        <v>310</v>
      </c>
      <c r="F10" s="19" t="s">
        <v>311</v>
      </c>
      <c r="G10" s="19" t="s">
        <v>312</v>
      </c>
      <c r="H10" s="19" t="s">
        <v>313</v>
      </c>
      <c r="I10" s="19" t="s">
        <v>44</v>
      </c>
      <c r="J10" s="19" t="s">
        <v>45</v>
      </c>
    </row>
    <row r="11" spans="1:10" ht="34.5" customHeight="1" x14ac:dyDescent="0.25">
      <c r="A11" s="5" t="s">
        <v>314</v>
      </c>
      <c r="B11" s="20">
        <f>B12+B13-0.1</f>
        <v>175197.32</v>
      </c>
      <c r="C11" s="20">
        <f>C12+C13</f>
        <v>25094.400000000001</v>
      </c>
      <c r="D11" s="20">
        <f t="shared" ref="D11:J11" si="0">D12+D13</f>
        <v>29634.9</v>
      </c>
      <c r="E11" s="20">
        <f t="shared" si="0"/>
        <v>48515.3</v>
      </c>
      <c r="F11" s="20">
        <f t="shared" si="0"/>
        <v>0</v>
      </c>
      <c r="G11" s="20">
        <f t="shared" si="0"/>
        <v>0</v>
      </c>
      <c r="H11" s="20">
        <f t="shared" si="0"/>
        <v>13061.84</v>
      </c>
      <c r="I11" s="20">
        <f t="shared" si="0"/>
        <v>58890.979999999996</v>
      </c>
      <c r="J11" s="20">
        <f t="shared" si="0"/>
        <v>0</v>
      </c>
    </row>
    <row r="12" spans="1:10" ht="78.75" customHeight="1" x14ac:dyDescent="0.25">
      <c r="A12" s="5" t="s">
        <v>315</v>
      </c>
      <c r="B12" s="20">
        <f>C12+D12+E12+F12+G12+H12+I12+J12</f>
        <v>47777.79</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20922.05</v>
      </c>
      <c r="J12" s="21">
        <f>'Приложение №18 (ПП6)'!N10</f>
        <v>0</v>
      </c>
    </row>
    <row r="13" spans="1:10" ht="47.25" customHeight="1" x14ac:dyDescent="0.25">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x14ac:dyDescent="0.25">
      <c r="A14" s="252" t="s">
        <v>316</v>
      </c>
      <c r="B14" s="184" t="s">
        <v>363</v>
      </c>
      <c r="C14" s="184"/>
      <c r="D14" s="184"/>
      <c r="E14" s="184"/>
      <c r="F14" s="184"/>
      <c r="G14" s="184"/>
      <c r="H14" s="184"/>
      <c r="I14" s="184"/>
      <c r="J14" s="184"/>
    </row>
    <row r="15" spans="1:10" ht="36" customHeight="1" x14ac:dyDescent="0.25">
      <c r="A15" s="252"/>
      <c r="B15" s="184" t="s">
        <v>364</v>
      </c>
      <c r="C15" s="184"/>
      <c r="D15" s="184"/>
      <c r="E15" s="184"/>
      <c r="F15" s="184"/>
      <c r="G15" s="184"/>
      <c r="H15" s="184"/>
      <c r="I15" s="184"/>
      <c r="J15" s="184"/>
    </row>
    <row r="16" spans="1:10" ht="37.5" customHeight="1" x14ac:dyDescent="0.25">
      <c r="A16" s="252"/>
      <c r="B16" s="184" t="s">
        <v>365</v>
      </c>
      <c r="C16" s="184"/>
      <c r="D16" s="184"/>
      <c r="E16" s="184"/>
      <c r="F16" s="184"/>
      <c r="G16" s="184"/>
      <c r="H16" s="184"/>
      <c r="I16" s="184"/>
      <c r="J16" s="184"/>
    </row>
  </sheetData>
  <mergeCells count="15">
    <mergeCell ref="A6:A7"/>
    <mergeCell ref="A1:H1"/>
    <mergeCell ref="B2:J2"/>
    <mergeCell ref="B3:J3"/>
    <mergeCell ref="B4:J4"/>
    <mergeCell ref="B5:J5"/>
    <mergeCell ref="B6:J6"/>
    <mergeCell ref="B7:J7"/>
    <mergeCell ref="A14:A16"/>
    <mergeCell ref="B14:J14"/>
    <mergeCell ref="B15:J15"/>
    <mergeCell ref="B16:J16"/>
    <mergeCell ref="B8:J8"/>
    <mergeCell ref="B9:J9"/>
    <mergeCell ref="A9:A10"/>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22"/>
  <sheetViews>
    <sheetView zoomScale="110" zoomScaleNormal="110" workbookViewId="0">
      <selection activeCell="G20" sqref="G20"/>
    </sheetView>
  </sheetViews>
  <sheetFormatPr defaultRowHeight="15" x14ac:dyDescent="0.25"/>
  <cols>
    <col min="1" max="1" width="18.5703125" customWidth="1"/>
    <col min="2" max="2" width="14" customWidth="1"/>
    <col min="3" max="7" width="7.85546875" bestFit="1" customWidth="1"/>
    <col min="8" max="8" width="10" customWidth="1"/>
    <col min="9" max="10" width="7.42578125" bestFit="1" customWidth="1"/>
  </cols>
  <sheetData>
    <row r="1" spans="1:10" ht="32.25" customHeight="1" x14ac:dyDescent="0.25">
      <c r="A1" s="253" t="s">
        <v>298</v>
      </c>
      <c r="B1" s="253"/>
      <c r="C1" s="253"/>
      <c r="D1" s="253"/>
      <c r="E1" s="253"/>
      <c r="F1" s="253"/>
      <c r="G1" s="253"/>
      <c r="H1" s="253"/>
      <c r="I1" s="253"/>
      <c r="J1" s="253"/>
    </row>
    <row r="2" spans="1:10" ht="33.950000000000003" customHeight="1" x14ac:dyDescent="0.25">
      <c r="A2" s="14" t="s">
        <v>299</v>
      </c>
      <c r="B2" s="234" t="s">
        <v>68</v>
      </c>
      <c r="C2" s="234"/>
      <c r="D2" s="234"/>
      <c r="E2" s="234"/>
      <c r="F2" s="234"/>
      <c r="G2" s="234"/>
      <c r="H2" s="234"/>
      <c r="I2" s="234"/>
      <c r="J2" s="234"/>
    </row>
    <row r="3" spans="1:10" ht="91.5" customHeight="1" x14ac:dyDescent="0.25">
      <c r="A3" s="5" t="s">
        <v>300</v>
      </c>
      <c r="B3" s="257" t="s">
        <v>366</v>
      </c>
      <c r="C3" s="257"/>
      <c r="D3" s="257"/>
      <c r="E3" s="257"/>
      <c r="F3" s="257"/>
      <c r="G3" s="257"/>
      <c r="H3" s="257"/>
      <c r="I3" s="257"/>
      <c r="J3" s="257"/>
    </row>
    <row r="4" spans="1:10" ht="47.45" customHeight="1" x14ac:dyDescent="0.25">
      <c r="A4" s="5" t="s">
        <v>302</v>
      </c>
      <c r="B4" s="185" t="s">
        <v>303</v>
      </c>
      <c r="C4" s="185"/>
      <c r="D4" s="185"/>
      <c r="E4" s="185"/>
      <c r="F4" s="185"/>
      <c r="G4" s="185"/>
      <c r="H4" s="185"/>
      <c r="I4" s="185"/>
      <c r="J4" s="185"/>
    </row>
    <row r="5" spans="1:10" ht="47.1" customHeight="1" x14ac:dyDescent="0.25">
      <c r="A5" s="29" t="s">
        <v>8</v>
      </c>
      <c r="B5" s="256" t="s">
        <v>360</v>
      </c>
      <c r="C5" s="256"/>
      <c r="D5" s="256"/>
      <c r="E5" s="256"/>
      <c r="F5" s="256"/>
      <c r="G5" s="256"/>
      <c r="H5" s="256"/>
      <c r="I5" s="256"/>
      <c r="J5" s="256"/>
    </row>
    <row r="6" spans="1:10" ht="21.75" customHeight="1" x14ac:dyDescent="0.25">
      <c r="A6" s="185" t="s">
        <v>305</v>
      </c>
      <c r="B6" s="257" t="s">
        <v>369</v>
      </c>
      <c r="C6" s="257"/>
      <c r="D6" s="257"/>
      <c r="E6" s="257"/>
      <c r="F6" s="257"/>
      <c r="G6" s="257"/>
      <c r="H6" s="257"/>
      <c r="I6" s="257"/>
      <c r="J6" s="257"/>
    </row>
    <row r="7" spans="1:10" ht="33" customHeight="1" x14ac:dyDescent="0.25">
      <c r="A7" s="185"/>
      <c r="B7" s="184" t="s">
        <v>368</v>
      </c>
      <c r="C7" s="184"/>
      <c r="D7" s="184"/>
      <c r="E7" s="184"/>
      <c r="F7" s="184"/>
      <c r="G7" s="184"/>
      <c r="H7" s="184"/>
      <c r="I7" s="184"/>
      <c r="J7" s="184"/>
    </row>
    <row r="8" spans="1:10" ht="15" customHeight="1" x14ac:dyDescent="0.25">
      <c r="A8" s="185"/>
      <c r="B8" s="258" t="s">
        <v>371</v>
      </c>
      <c r="C8" s="258"/>
      <c r="D8" s="258"/>
      <c r="E8" s="258"/>
      <c r="F8" s="258"/>
      <c r="G8" s="258"/>
      <c r="H8" s="258"/>
      <c r="I8" s="258"/>
      <c r="J8" s="258"/>
    </row>
    <row r="9" spans="1:10" ht="15" customHeight="1" x14ac:dyDescent="0.25">
      <c r="A9" s="185"/>
      <c r="B9" s="258" t="s">
        <v>370</v>
      </c>
      <c r="C9" s="258"/>
      <c r="D9" s="258"/>
      <c r="E9" s="258"/>
      <c r="F9" s="258"/>
      <c r="G9" s="258"/>
      <c r="H9" s="258"/>
      <c r="I9" s="258"/>
      <c r="J9" s="258"/>
    </row>
    <row r="10" spans="1:10" ht="15" customHeight="1" x14ac:dyDescent="0.25">
      <c r="A10" s="185"/>
      <c r="B10" s="258" t="s">
        <v>372</v>
      </c>
      <c r="C10" s="258"/>
      <c r="D10" s="258"/>
      <c r="E10" s="258"/>
      <c r="F10" s="258"/>
      <c r="G10" s="258"/>
      <c r="H10" s="258"/>
      <c r="I10" s="258"/>
      <c r="J10" s="258"/>
    </row>
    <row r="11" spans="1:10" ht="15" customHeight="1" x14ac:dyDescent="0.25">
      <c r="A11" s="185"/>
      <c r="B11" s="258" t="s">
        <v>181</v>
      </c>
      <c r="C11" s="258"/>
      <c r="D11" s="258"/>
      <c r="E11" s="258"/>
      <c r="F11" s="258"/>
      <c r="G11" s="258"/>
      <c r="H11" s="258"/>
      <c r="I11" s="258"/>
      <c r="J11" s="258"/>
    </row>
    <row r="12" spans="1:10" ht="15" customHeight="1" x14ac:dyDescent="0.25">
      <c r="A12" s="185"/>
      <c r="B12" s="258" t="s">
        <v>373</v>
      </c>
      <c r="C12" s="258"/>
      <c r="D12" s="258"/>
      <c r="E12" s="258"/>
      <c r="F12" s="258"/>
      <c r="G12" s="258"/>
      <c r="H12" s="258"/>
      <c r="I12" s="258"/>
      <c r="J12" s="258"/>
    </row>
    <row r="13" spans="1:10" ht="15" customHeight="1" x14ac:dyDescent="0.25">
      <c r="A13" s="185"/>
      <c r="B13" s="258" t="s">
        <v>374</v>
      </c>
      <c r="C13" s="258"/>
      <c r="D13" s="258"/>
      <c r="E13" s="258"/>
      <c r="F13" s="258"/>
      <c r="G13" s="258"/>
      <c r="H13" s="258"/>
      <c r="I13" s="258"/>
      <c r="J13" s="258"/>
    </row>
    <row r="14" spans="1:10" ht="30.95" customHeight="1" x14ac:dyDescent="0.25">
      <c r="A14" s="29" t="s">
        <v>306</v>
      </c>
      <c r="B14" s="188" t="s">
        <v>367</v>
      </c>
      <c r="C14" s="188"/>
      <c r="D14" s="188"/>
      <c r="E14" s="188"/>
      <c r="F14" s="188"/>
      <c r="G14" s="188"/>
      <c r="H14" s="188"/>
      <c r="I14" s="188"/>
      <c r="J14" s="188"/>
    </row>
    <row r="15" spans="1:10" ht="51" customHeight="1" x14ac:dyDescent="0.25">
      <c r="A15" s="254" t="s">
        <v>307</v>
      </c>
      <c r="B15" s="213" t="s">
        <v>13</v>
      </c>
      <c r="C15" s="214"/>
      <c r="D15" s="214"/>
      <c r="E15" s="214"/>
      <c r="F15" s="214"/>
      <c r="G15" s="214"/>
      <c r="H15" s="214"/>
      <c r="I15" s="214"/>
      <c r="J15" s="215"/>
    </row>
    <row r="16" spans="1:10" ht="29.1" customHeight="1" x14ac:dyDescent="0.25">
      <c r="A16" s="255"/>
      <c r="B16" s="22" t="s">
        <v>14</v>
      </c>
      <c r="C16" s="19" t="s">
        <v>309</v>
      </c>
      <c r="D16" s="19" t="s">
        <v>310</v>
      </c>
      <c r="E16" s="19" t="s">
        <v>311</v>
      </c>
      <c r="F16" s="19" t="s">
        <v>312</v>
      </c>
      <c r="G16" s="19" t="s">
        <v>313</v>
      </c>
      <c r="H16" s="19" t="s">
        <v>44</v>
      </c>
      <c r="I16" s="19" t="s">
        <v>45</v>
      </c>
      <c r="J16" s="19" t="s">
        <v>46</v>
      </c>
    </row>
    <row r="17" spans="1:10" ht="28.5" customHeight="1" x14ac:dyDescent="0.25">
      <c r="A17" s="5" t="s">
        <v>314</v>
      </c>
      <c r="B17" s="20">
        <f>B18+B19+B20+0.1</f>
        <v>238867.34</v>
      </c>
      <c r="C17" s="20">
        <f>C18+C19+C20</f>
        <v>52700</v>
      </c>
      <c r="D17" s="20">
        <f t="shared" ref="D17:J17" si="0">D18+D19+D20</f>
        <v>28700</v>
      </c>
      <c r="E17" s="20">
        <f t="shared" si="0"/>
        <v>49685</v>
      </c>
      <c r="F17" s="20">
        <f t="shared" si="0"/>
        <v>37005.5</v>
      </c>
      <c r="G17" s="20">
        <f>G18+G19+G20+0.1</f>
        <v>65183.24</v>
      </c>
      <c r="H17" s="20">
        <f t="shared" si="0"/>
        <v>2893.6000000000004</v>
      </c>
      <c r="I17" s="20">
        <f t="shared" si="0"/>
        <v>2700</v>
      </c>
      <c r="J17" s="20">
        <f t="shared" si="0"/>
        <v>0</v>
      </c>
    </row>
    <row r="18" spans="1:10" ht="77.45" customHeight="1" x14ac:dyDescent="0.25">
      <c r="A18" s="29" t="s">
        <v>315</v>
      </c>
      <c r="B18" s="20">
        <f>C18+D18+E18+F18+G18+H18+I18+J18</f>
        <v>25672.449999999997</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2893.6000000000004</v>
      </c>
      <c r="I18" s="21">
        <f>'Приложение №19 (ПП7)'!M10</f>
        <v>2700</v>
      </c>
      <c r="J18" s="21">
        <f>'Приложение №19 (ПП7)'!N10</f>
        <v>0</v>
      </c>
    </row>
    <row r="19" spans="1:10" ht="47.45" customHeight="1" x14ac:dyDescent="0.25">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x14ac:dyDescent="0.25">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x14ac:dyDescent="0.25">
      <c r="A21" s="254" t="s">
        <v>316</v>
      </c>
      <c r="B21" s="185" t="s">
        <v>375</v>
      </c>
      <c r="C21" s="185"/>
      <c r="D21" s="185"/>
      <c r="E21" s="185"/>
      <c r="F21" s="185"/>
      <c r="G21" s="185"/>
      <c r="H21" s="185"/>
      <c r="I21" s="185"/>
      <c r="J21" s="185"/>
    </row>
    <row r="22" spans="1:10" ht="33.6" customHeight="1" x14ac:dyDescent="0.25">
      <c r="A22" s="255"/>
      <c r="B22" s="185" t="s">
        <v>376</v>
      </c>
      <c r="C22" s="185"/>
      <c r="D22" s="185"/>
      <c r="E22" s="185"/>
      <c r="F22" s="185"/>
      <c r="G22" s="185"/>
      <c r="H22" s="185"/>
      <c r="I22" s="185"/>
      <c r="J22" s="185"/>
    </row>
  </sheetData>
  <mergeCells count="20">
    <mergeCell ref="B5:J5"/>
    <mergeCell ref="A6:A13"/>
    <mergeCell ref="B6:J6"/>
    <mergeCell ref="B7:J7"/>
    <mergeCell ref="A1:J1"/>
    <mergeCell ref="B8:J8"/>
    <mergeCell ref="B9:J9"/>
    <mergeCell ref="B10:J10"/>
    <mergeCell ref="B11:J11"/>
    <mergeCell ref="B12:J12"/>
    <mergeCell ref="B13:J13"/>
    <mergeCell ref="B2:J2"/>
    <mergeCell ref="B3:J3"/>
    <mergeCell ref="B4:J4"/>
    <mergeCell ref="B14:J14"/>
    <mergeCell ref="A15:A16"/>
    <mergeCell ref="B15:J15"/>
    <mergeCell ref="A21:A22"/>
    <mergeCell ref="B21:J21"/>
    <mergeCell ref="B22:J22"/>
  </mergeCells>
  <printOptions horizontalCentered="1"/>
  <pageMargins left="0.78740157480314965" right="0.39370078740157483" top="0.39370078740157483" bottom="0.39370078740157483" header="0.31496062992125984" footer="0.31496062992125984"/>
  <pageSetup paperSize="9" scale="93"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6</vt:i4>
      </vt:variant>
    </vt:vector>
  </HeadingPairs>
  <TitlesOfParts>
    <vt:vector size="42"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'Паспорт МП'!Область_печати</vt:lpstr>
      <vt:lpstr>'Приложение №1'!Область_печати</vt:lpstr>
      <vt:lpstr>'Приложение №12'!Область_печати</vt:lpstr>
      <vt:lpstr>'Приложение №13 (ПП1)'!Область_печати</vt:lpstr>
      <vt:lpstr>'Приложение №19 (ПП7)'!Область_печати</vt:lpstr>
      <vt:lpstr>'Цели, задачи, хар., реализ МП'!Область_печати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2021-12-29T13:32:50Z</dcterms:modified>
</cp:coreProperties>
</file>