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3 к МП" sheetId="23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№3 к МП'!$A$1:$I$397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3" i="23"/>
  <c r="G230"/>
  <c r="H108"/>
  <c r="I397" l="1"/>
  <c r="H397"/>
  <c r="G397"/>
  <c r="F397"/>
  <c r="E397"/>
  <c r="D396"/>
  <c r="D395"/>
  <c r="D388" s="1"/>
  <c r="D394"/>
  <c r="D393"/>
  <c r="D392"/>
  <c r="D391"/>
  <c r="G390"/>
  <c r="I389"/>
  <c r="H389"/>
  <c r="G389"/>
  <c r="F389"/>
  <c r="E389"/>
  <c r="D389"/>
  <c r="I388"/>
  <c r="H388"/>
  <c r="G388"/>
  <c r="F388"/>
  <c r="E388"/>
  <c r="I387"/>
  <c r="H387"/>
  <c r="G387"/>
  <c r="F387"/>
  <c r="E387"/>
  <c r="D387"/>
  <c r="I386"/>
  <c r="H386"/>
  <c r="G386"/>
  <c r="F386"/>
  <c r="E386"/>
  <c r="D386"/>
  <c r="I385"/>
  <c r="H385"/>
  <c r="G385"/>
  <c r="F385"/>
  <c r="E385"/>
  <c r="D385"/>
  <c r="I384"/>
  <c r="I390" s="1"/>
  <c r="H384"/>
  <c r="H390" s="1"/>
  <c r="G384"/>
  <c r="F384"/>
  <c r="E384"/>
  <c r="E390" s="1"/>
  <c r="I382"/>
  <c r="H382"/>
  <c r="G382"/>
  <c r="F382"/>
  <c r="E382"/>
  <c r="D382"/>
  <c r="D381"/>
  <c r="D380"/>
  <c r="I379"/>
  <c r="H379"/>
  <c r="G379"/>
  <c r="F379"/>
  <c r="E379"/>
  <c r="D379"/>
  <c r="D378"/>
  <c r="D377"/>
  <c r="I376"/>
  <c r="G376"/>
  <c r="F376"/>
  <c r="E376"/>
  <c r="D375"/>
  <c r="D374"/>
  <c r="H373"/>
  <c r="H372"/>
  <c r="D372"/>
  <c r="D371"/>
  <c r="I370"/>
  <c r="H370"/>
  <c r="G370"/>
  <c r="F370"/>
  <c r="E370"/>
  <c r="D369"/>
  <c r="D368"/>
  <c r="D370" s="1"/>
  <c r="I367"/>
  <c r="I366"/>
  <c r="H366"/>
  <c r="G366"/>
  <c r="F366"/>
  <c r="E366"/>
  <c r="D366"/>
  <c r="I365"/>
  <c r="H365"/>
  <c r="G365"/>
  <c r="F365"/>
  <c r="E365"/>
  <c r="I364"/>
  <c r="H364"/>
  <c r="G364"/>
  <c r="D364" s="1"/>
  <c r="F364"/>
  <c r="E364"/>
  <c r="I363"/>
  <c r="H363"/>
  <c r="G363"/>
  <c r="F363"/>
  <c r="E363"/>
  <c r="I362"/>
  <c r="H362"/>
  <c r="G362"/>
  <c r="F362"/>
  <c r="E362"/>
  <c r="I360"/>
  <c r="F360"/>
  <c r="E360"/>
  <c r="D358"/>
  <c r="H357"/>
  <c r="G357"/>
  <c r="I356"/>
  <c r="H356"/>
  <c r="G356"/>
  <c r="F356"/>
  <c r="E356"/>
  <c r="D354"/>
  <c r="D353"/>
  <c r="I352"/>
  <c r="H352"/>
  <c r="G352"/>
  <c r="F352"/>
  <c r="E352"/>
  <c r="D351"/>
  <c r="D352" s="1"/>
  <c r="I350"/>
  <c r="H350"/>
  <c r="G350"/>
  <c r="F350"/>
  <c r="E350"/>
  <c r="D349"/>
  <c r="D350" s="1"/>
  <c r="I348"/>
  <c r="G348"/>
  <c r="F348"/>
  <c r="E348"/>
  <c r="D347"/>
  <c r="H346"/>
  <c r="D346"/>
  <c r="D345"/>
  <c r="D344"/>
  <c r="D343"/>
  <c r="D342"/>
  <c r="I341"/>
  <c r="H341"/>
  <c r="G341"/>
  <c r="F341"/>
  <c r="E341"/>
  <c r="D340"/>
  <c r="D333" s="1"/>
  <c r="D339"/>
  <c r="H338"/>
  <c r="D338"/>
  <c r="D337"/>
  <c r="D336"/>
  <c r="D335"/>
  <c r="I333"/>
  <c r="H333"/>
  <c r="G333"/>
  <c r="F333"/>
  <c r="E333"/>
  <c r="I332"/>
  <c r="G332"/>
  <c r="F332"/>
  <c r="E332"/>
  <c r="I331"/>
  <c r="F331"/>
  <c r="E331"/>
  <c r="I330"/>
  <c r="H330"/>
  <c r="G330"/>
  <c r="F330"/>
  <c r="E330"/>
  <c r="D330"/>
  <c r="I329"/>
  <c r="H329"/>
  <c r="G329"/>
  <c r="F329"/>
  <c r="E329"/>
  <c r="I328"/>
  <c r="H328"/>
  <c r="G328"/>
  <c r="F328"/>
  <c r="E328"/>
  <c r="I326"/>
  <c r="G326"/>
  <c r="F326"/>
  <c r="E326"/>
  <c r="D325"/>
  <c r="D324"/>
  <c r="H323"/>
  <c r="D322"/>
  <c r="I321"/>
  <c r="H321"/>
  <c r="G321"/>
  <c r="F321"/>
  <c r="E321"/>
  <c r="D318"/>
  <c r="D317"/>
  <c r="D316"/>
  <c r="D315"/>
  <c r="D308" s="1"/>
  <c r="I313"/>
  <c r="H313"/>
  <c r="H155" s="1"/>
  <c r="G313"/>
  <c r="F313"/>
  <c r="E313"/>
  <c r="D313"/>
  <c r="I312"/>
  <c r="H312"/>
  <c r="G312"/>
  <c r="F312"/>
  <c r="E312"/>
  <c r="I311"/>
  <c r="H311"/>
  <c r="G311"/>
  <c r="F311"/>
  <c r="E311"/>
  <c r="D311"/>
  <c r="I310"/>
  <c r="H310"/>
  <c r="G310"/>
  <c r="F310"/>
  <c r="E310"/>
  <c r="D310"/>
  <c r="I309"/>
  <c r="H309"/>
  <c r="G309"/>
  <c r="F309"/>
  <c r="E309"/>
  <c r="D309"/>
  <c r="I308"/>
  <c r="I314" s="1"/>
  <c r="H308"/>
  <c r="G308"/>
  <c r="G314" s="1"/>
  <c r="F308"/>
  <c r="F314" s="1"/>
  <c r="E308"/>
  <c r="E314" s="1"/>
  <c r="I306"/>
  <c r="H306"/>
  <c r="F306"/>
  <c r="E306"/>
  <c r="D305"/>
  <c r="D304"/>
  <c r="G303"/>
  <c r="I302"/>
  <c r="H302"/>
  <c r="G302"/>
  <c r="F302"/>
  <c r="E302"/>
  <c r="D301"/>
  <c r="D300"/>
  <c r="D302" s="1"/>
  <c r="D299"/>
  <c r="I298"/>
  <c r="H298"/>
  <c r="G298"/>
  <c r="F298"/>
  <c r="E298"/>
  <c r="D297"/>
  <c r="D298" s="1"/>
  <c r="I296"/>
  <c r="H296"/>
  <c r="G296"/>
  <c r="F296"/>
  <c r="E296"/>
  <c r="D295"/>
  <c r="D294"/>
  <c r="D296" s="1"/>
  <c r="D293"/>
  <c r="I292"/>
  <c r="H292"/>
  <c r="G292"/>
  <c r="F292"/>
  <c r="E292"/>
  <c r="D291"/>
  <c r="D292" s="1"/>
  <c r="D290"/>
  <c r="I289"/>
  <c r="H289"/>
  <c r="G289"/>
  <c r="F289"/>
  <c r="E289"/>
  <c r="D288"/>
  <c r="D287"/>
  <c r="D286"/>
  <c r="D285"/>
  <c r="D284"/>
  <c r="D283"/>
  <c r="I281"/>
  <c r="I155" s="1"/>
  <c r="I17" s="1"/>
  <c r="H281"/>
  <c r="G281"/>
  <c r="F281"/>
  <c r="E281"/>
  <c r="I280"/>
  <c r="H280"/>
  <c r="G280"/>
  <c r="D280" s="1"/>
  <c r="F280"/>
  <c r="E280"/>
  <c r="I279"/>
  <c r="H279"/>
  <c r="F279"/>
  <c r="E279"/>
  <c r="I278"/>
  <c r="H278"/>
  <c r="G278"/>
  <c r="F278"/>
  <c r="E278"/>
  <c r="I277"/>
  <c r="H277"/>
  <c r="G277"/>
  <c r="F277"/>
  <c r="E277"/>
  <c r="I276"/>
  <c r="H276"/>
  <c r="H282" s="1"/>
  <c r="G276"/>
  <c r="F276"/>
  <c r="E276"/>
  <c r="D276"/>
  <c r="I274"/>
  <c r="H274"/>
  <c r="G274"/>
  <c r="F274"/>
  <c r="F267" s="1"/>
  <c r="E274"/>
  <c r="D273"/>
  <c r="D272"/>
  <c r="D265" s="1"/>
  <c r="D271"/>
  <c r="D270"/>
  <c r="D269"/>
  <c r="D268"/>
  <c r="I267"/>
  <c r="H267"/>
  <c r="G267"/>
  <c r="E267"/>
  <c r="I266"/>
  <c r="H266"/>
  <c r="G266"/>
  <c r="F266"/>
  <c r="E266"/>
  <c r="D266"/>
  <c r="I265"/>
  <c r="H265"/>
  <c r="G265"/>
  <c r="F265"/>
  <c r="E265"/>
  <c r="I264"/>
  <c r="H264"/>
  <c r="G264"/>
  <c r="F264"/>
  <c r="E264"/>
  <c r="D264"/>
  <c r="I263"/>
  <c r="H263"/>
  <c r="G263"/>
  <c r="F263"/>
  <c r="F152" s="1"/>
  <c r="D152" s="1"/>
  <c r="E263"/>
  <c r="D263"/>
  <c r="I262"/>
  <c r="H262"/>
  <c r="H151" s="1"/>
  <c r="G262"/>
  <c r="F262"/>
  <c r="E262"/>
  <c r="D262"/>
  <c r="I261"/>
  <c r="H261"/>
  <c r="G261"/>
  <c r="F261"/>
  <c r="F150" s="1"/>
  <c r="E261"/>
  <c r="I259"/>
  <c r="H259"/>
  <c r="G259"/>
  <c r="F259"/>
  <c r="E259"/>
  <c r="D258"/>
  <c r="D259" s="1"/>
  <c r="D257"/>
  <c r="D256"/>
  <c r="I255"/>
  <c r="H255"/>
  <c r="G255"/>
  <c r="F255"/>
  <c r="E255"/>
  <c r="D255"/>
  <c r="D254"/>
  <c r="D253"/>
  <c r="I252"/>
  <c r="H252"/>
  <c r="G252"/>
  <c r="F252"/>
  <c r="E252"/>
  <c r="H251"/>
  <c r="D251"/>
  <c r="H250"/>
  <c r="H243" s="1"/>
  <c r="D250"/>
  <c r="H249"/>
  <c r="D249"/>
  <c r="D248"/>
  <c r="D247"/>
  <c r="D240" s="1"/>
  <c r="D246"/>
  <c r="I244"/>
  <c r="H244"/>
  <c r="G244"/>
  <c r="F244"/>
  <c r="E244"/>
  <c r="I243"/>
  <c r="G243"/>
  <c r="D243" s="1"/>
  <c r="F243"/>
  <c r="E243"/>
  <c r="I242"/>
  <c r="H242"/>
  <c r="G242"/>
  <c r="F242"/>
  <c r="E242"/>
  <c r="I241"/>
  <c r="H241"/>
  <c r="G241"/>
  <c r="D241" s="1"/>
  <c r="F241"/>
  <c r="E241"/>
  <c r="I240"/>
  <c r="H240"/>
  <c r="G240"/>
  <c r="F240"/>
  <c r="E240"/>
  <c r="I239"/>
  <c r="H239"/>
  <c r="G239"/>
  <c r="G150" s="1"/>
  <c r="F239"/>
  <c r="E239"/>
  <c r="D239"/>
  <c r="I237"/>
  <c r="H237"/>
  <c r="F237"/>
  <c r="E237"/>
  <c r="D236"/>
  <c r="D235"/>
  <c r="G234"/>
  <c r="I233"/>
  <c r="H233"/>
  <c r="G233"/>
  <c r="F233"/>
  <c r="E233"/>
  <c r="D232"/>
  <c r="D231"/>
  <c r="D230"/>
  <c r="D229"/>
  <c r="D228"/>
  <c r="D233" s="1"/>
  <c r="D227"/>
  <c r="I226"/>
  <c r="H226"/>
  <c r="G226"/>
  <c r="F226"/>
  <c r="E226"/>
  <c r="D225"/>
  <c r="D224"/>
  <c r="D223"/>
  <c r="D222"/>
  <c r="D221"/>
  <c r="D226" s="1"/>
  <c r="D220"/>
  <c r="I219"/>
  <c r="H219"/>
  <c r="G219"/>
  <c r="F219"/>
  <c r="E219"/>
  <c r="D218"/>
  <c r="D219" s="1"/>
  <c r="D217"/>
  <c r="I216"/>
  <c r="H216"/>
  <c r="G216"/>
  <c r="F216"/>
  <c r="E216"/>
  <c r="D215"/>
  <c r="D216" s="1"/>
  <c r="D214"/>
  <c r="I213"/>
  <c r="H213"/>
  <c r="G213"/>
  <c r="F213"/>
  <c r="E213"/>
  <c r="D212"/>
  <c r="D213" s="1"/>
  <c r="D211"/>
  <c r="I210"/>
  <c r="H210"/>
  <c r="G210"/>
  <c r="F210"/>
  <c r="E210"/>
  <c r="D209"/>
  <c r="D208"/>
  <c r="I207"/>
  <c r="H207"/>
  <c r="G207"/>
  <c r="F207"/>
  <c r="E207"/>
  <c r="D206"/>
  <c r="D207" s="1"/>
  <c r="D205"/>
  <c r="D204"/>
  <c r="I203"/>
  <c r="H203"/>
  <c r="G203"/>
  <c r="F203"/>
  <c r="E203"/>
  <c r="D202"/>
  <c r="D201"/>
  <c r="D200"/>
  <c r="D199"/>
  <c r="D203" s="1"/>
  <c r="D198"/>
  <c r="D197"/>
  <c r="I196"/>
  <c r="H196"/>
  <c r="G196"/>
  <c r="F196"/>
  <c r="E196"/>
  <c r="D195"/>
  <c r="D194"/>
  <c r="D193"/>
  <c r="D192"/>
  <c r="D196" s="1"/>
  <c r="D191"/>
  <c r="D190"/>
  <c r="I189"/>
  <c r="H189"/>
  <c r="G189"/>
  <c r="F189"/>
  <c r="E189"/>
  <c r="D189"/>
  <c r="D188"/>
  <c r="D187"/>
  <c r="D186"/>
  <c r="I185"/>
  <c r="H185"/>
  <c r="G185"/>
  <c r="F185"/>
  <c r="E185"/>
  <c r="D184"/>
  <c r="D183"/>
  <c r="D182"/>
  <c r="D181"/>
  <c r="D180"/>
  <c r="D179"/>
  <c r="I178"/>
  <c r="H178"/>
  <c r="G178"/>
  <c r="F178"/>
  <c r="E178"/>
  <c r="D177"/>
  <c r="D176"/>
  <c r="D175"/>
  <c r="D174"/>
  <c r="D173"/>
  <c r="D172"/>
  <c r="G171"/>
  <c r="F171"/>
  <c r="E171"/>
  <c r="D170"/>
  <c r="I169"/>
  <c r="I171" s="1"/>
  <c r="H169"/>
  <c r="D169" s="1"/>
  <c r="H168"/>
  <c r="H171" s="1"/>
  <c r="D168"/>
  <c r="D167"/>
  <c r="D166"/>
  <c r="D165"/>
  <c r="D171" s="1"/>
  <c r="I163"/>
  <c r="H163"/>
  <c r="G163"/>
  <c r="G155" s="1"/>
  <c r="F163"/>
  <c r="E163"/>
  <c r="I162"/>
  <c r="I154" s="1"/>
  <c r="H162"/>
  <c r="G162"/>
  <c r="F162"/>
  <c r="E162"/>
  <c r="E154" s="1"/>
  <c r="D162"/>
  <c r="I161"/>
  <c r="H161"/>
  <c r="F161"/>
  <c r="E161"/>
  <c r="I160"/>
  <c r="I152" s="1"/>
  <c r="H160"/>
  <c r="G160"/>
  <c r="F160"/>
  <c r="E160"/>
  <c r="E152" s="1"/>
  <c r="D160"/>
  <c r="I159"/>
  <c r="H159"/>
  <c r="G159"/>
  <c r="G151" s="1"/>
  <c r="F159"/>
  <c r="E159"/>
  <c r="I158"/>
  <c r="H158"/>
  <c r="G158"/>
  <c r="F158"/>
  <c r="E158"/>
  <c r="E150" s="1"/>
  <c r="G154"/>
  <c r="H152"/>
  <c r="G152"/>
  <c r="I151"/>
  <c r="I148"/>
  <c r="H148"/>
  <c r="G148"/>
  <c r="F148"/>
  <c r="E148"/>
  <c r="D148"/>
  <c r="D147"/>
  <c r="I146"/>
  <c r="G146"/>
  <c r="H145"/>
  <c r="H146" s="1"/>
  <c r="G145"/>
  <c r="F145"/>
  <c r="F146" s="1"/>
  <c r="E145"/>
  <c r="E146" s="1"/>
  <c r="D145"/>
  <c r="D146" s="1"/>
  <c r="I144"/>
  <c r="H144"/>
  <c r="G144"/>
  <c r="F144"/>
  <c r="E144"/>
  <c r="D142"/>
  <c r="D137" s="1"/>
  <c r="D141"/>
  <c r="D140"/>
  <c r="I138"/>
  <c r="H138"/>
  <c r="G138"/>
  <c r="F138"/>
  <c r="E138"/>
  <c r="D138"/>
  <c r="I137"/>
  <c r="H137"/>
  <c r="G137"/>
  <c r="G139" s="1"/>
  <c r="F137"/>
  <c r="E137"/>
  <c r="I136"/>
  <c r="H136"/>
  <c r="G136"/>
  <c r="F136"/>
  <c r="E136"/>
  <c r="H135"/>
  <c r="H139" s="1"/>
  <c r="G135"/>
  <c r="F135"/>
  <c r="F139" s="1"/>
  <c r="E135"/>
  <c r="D135"/>
  <c r="I134"/>
  <c r="H134"/>
  <c r="G134"/>
  <c r="F134"/>
  <c r="E134"/>
  <c r="D134"/>
  <c r="D133"/>
  <c r="I132"/>
  <c r="G132"/>
  <c r="D132"/>
  <c r="H131"/>
  <c r="H132" s="1"/>
  <c r="G131"/>
  <c r="F131"/>
  <c r="F132" s="1"/>
  <c r="E131"/>
  <c r="E132" s="1"/>
  <c r="D131"/>
  <c r="I130"/>
  <c r="H130"/>
  <c r="G130"/>
  <c r="E130"/>
  <c r="D128"/>
  <c r="D118" s="1"/>
  <c r="F127"/>
  <c r="D126"/>
  <c r="I125"/>
  <c r="H125"/>
  <c r="G125"/>
  <c r="F125"/>
  <c r="E125"/>
  <c r="D123"/>
  <c r="D122"/>
  <c r="D121"/>
  <c r="D116" s="1"/>
  <c r="D111" s="1"/>
  <c r="I119"/>
  <c r="I114" s="1"/>
  <c r="H119"/>
  <c r="H114" s="1"/>
  <c r="G119"/>
  <c r="F119"/>
  <c r="E119"/>
  <c r="E114" s="1"/>
  <c r="D119"/>
  <c r="I118"/>
  <c r="H118"/>
  <c r="G118"/>
  <c r="G113" s="1"/>
  <c r="G16" s="1"/>
  <c r="F118"/>
  <c r="F113" s="1"/>
  <c r="E118"/>
  <c r="E113" s="1"/>
  <c r="I117"/>
  <c r="H117"/>
  <c r="H112" s="1"/>
  <c r="G117"/>
  <c r="E117"/>
  <c r="I116"/>
  <c r="I120" s="1"/>
  <c r="H116"/>
  <c r="G116"/>
  <c r="F116"/>
  <c r="E116"/>
  <c r="E111" s="1"/>
  <c r="G114"/>
  <c r="F114"/>
  <c r="I113"/>
  <c r="H113"/>
  <c r="I112"/>
  <c r="G112"/>
  <c r="I110"/>
  <c r="H110"/>
  <c r="G110"/>
  <c r="F110"/>
  <c r="E110"/>
  <c r="D109"/>
  <c r="D104" s="1"/>
  <c r="D108"/>
  <c r="D107"/>
  <c r="D102" s="1"/>
  <c r="D97" s="1"/>
  <c r="D106"/>
  <c r="D110" s="1"/>
  <c r="I104"/>
  <c r="H104"/>
  <c r="G104"/>
  <c r="G99" s="1"/>
  <c r="F104"/>
  <c r="F99" s="1"/>
  <c r="E104"/>
  <c r="I103"/>
  <c r="I98" s="1"/>
  <c r="I100" s="1"/>
  <c r="H103"/>
  <c r="H98" s="1"/>
  <c r="G103"/>
  <c r="F103"/>
  <c r="E103"/>
  <c r="E98" s="1"/>
  <c r="D103"/>
  <c r="D98" s="1"/>
  <c r="I102"/>
  <c r="H102"/>
  <c r="G102"/>
  <c r="F102"/>
  <c r="F97" s="1"/>
  <c r="E102"/>
  <c r="I101"/>
  <c r="H101"/>
  <c r="G101"/>
  <c r="G105" s="1"/>
  <c r="F101"/>
  <c r="E101"/>
  <c r="E96" s="1"/>
  <c r="E100" s="1"/>
  <c r="D101"/>
  <c r="I99"/>
  <c r="H99"/>
  <c r="E99"/>
  <c r="D99"/>
  <c r="G98"/>
  <c r="F98"/>
  <c r="I97"/>
  <c r="H97"/>
  <c r="G97"/>
  <c r="E97"/>
  <c r="I96"/>
  <c r="G96"/>
  <c r="F96"/>
  <c r="F100" s="1"/>
  <c r="I95"/>
  <c r="H95"/>
  <c r="G95"/>
  <c r="F95"/>
  <c r="E95"/>
  <c r="D94"/>
  <c r="D91" s="1"/>
  <c r="D93"/>
  <c r="G92"/>
  <c r="I91"/>
  <c r="I92" s="1"/>
  <c r="H91"/>
  <c r="G91"/>
  <c r="F91"/>
  <c r="E91"/>
  <c r="H90"/>
  <c r="H92" s="1"/>
  <c r="G90"/>
  <c r="F90"/>
  <c r="F92" s="1"/>
  <c r="E90"/>
  <c r="E92" s="1"/>
  <c r="D90"/>
  <c r="D92" s="1"/>
  <c r="I89"/>
  <c r="H89"/>
  <c r="G89"/>
  <c r="F89"/>
  <c r="E89"/>
  <c r="D88"/>
  <c r="D87"/>
  <c r="G86"/>
  <c r="I85"/>
  <c r="I86" s="1"/>
  <c r="H85"/>
  <c r="H86" s="1"/>
  <c r="G85"/>
  <c r="F85"/>
  <c r="E85"/>
  <c r="D85"/>
  <c r="H84"/>
  <c r="G84"/>
  <c r="F84"/>
  <c r="F86" s="1"/>
  <c r="E84"/>
  <c r="E86" s="1"/>
  <c r="I83"/>
  <c r="H83"/>
  <c r="G83"/>
  <c r="F83"/>
  <c r="E83"/>
  <c r="D82"/>
  <c r="D83" s="1"/>
  <c r="D81"/>
  <c r="I80"/>
  <c r="H80"/>
  <c r="G80"/>
  <c r="F80"/>
  <c r="E80"/>
  <c r="D79"/>
  <c r="D80" s="1"/>
  <c r="D78"/>
  <c r="I77"/>
  <c r="H77"/>
  <c r="G77"/>
  <c r="F77"/>
  <c r="E77"/>
  <c r="D76"/>
  <c r="D77" s="1"/>
  <c r="D75"/>
  <c r="I74"/>
  <c r="H74"/>
  <c r="G74"/>
  <c r="F74"/>
  <c r="E74"/>
  <c r="D73"/>
  <c r="D70" s="1"/>
  <c r="D71" s="1"/>
  <c r="D72"/>
  <c r="H71"/>
  <c r="I70"/>
  <c r="I49" s="1"/>
  <c r="H70"/>
  <c r="G70"/>
  <c r="F70"/>
  <c r="E70"/>
  <c r="I69"/>
  <c r="I71" s="1"/>
  <c r="H69"/>
  <c r="G69"/>
  <c r="G71" s="1"/>
  <c r="F69"/>
  <c r="F71" s="1"/>
  <c r="E69"/>
  <c r="E71" s="1"/>
  <c r="D69"/>
  <c r="I68"/>
  <c r="I65" s="1"/>
  <c r="H68"/>
  <c r="G68"/>
  <c r="F68"/>
  <c r="E68"/>
  <c r="E65" s="1"/>
  <c r="D67"/>
  <c r="D66"/>
  <c r="D68" s="1"/>
  <c r="H65"/>
  <c r="G65"/>
  <c r="F65"/>
  <c r="I64"/>
  <c r="H64"/>
  <c r="G64"/>
  <c r="F64"/>
  <c r="E64"/>
  <c r="D64"/>
  <c r="H63"/>
  <c r="G63"/>
  <c r="F63"/>
  <c r="E63"/>
  <c r="D63"/>
  <c r="D65" s="1"/>
  <c r="I62"/>
  <c r="H62"/>
  <c r="G62"/>
  <c r="G59" s="1"/>
  <c r="F62"/>
  <c r="F59" s="1"/>
  <c r="E62"/>
  <c r="D61"/>
  <c r="D60"/>
  <c r="I59"/>
  <c r="H59"/>
  <c r="E59"/>
  <c r="I58"/>
  <c r="H58"/>
  <c r="G58"/>
  <c r="F58"/>
  <c r="E58"/>
  <c r="D58"/>
  <c r="D49" s="1"/>
  <c r="I57"/>
  <c r="H57"/>
  <c r="G57"/>
  <c r="F57"/>
  <c r="E57"/>
  <c r="I56"/>
  <c r="H56"/>
  <c r="G56"/>
  <c r="F56"/>
  <c r="E56"/>
  <c r="D56"/>
  <c r="D55"/>
  <c r="D54"/>
  <c r="I53"/>
  <c r="I52"/>
  <c r="H52"/>
  <c r="G52"/>
  <c r="F52"/>
  <c r="F49" s="1"/>
  <c r="E52"/>
  <c r="D52"/>
  <c r="I51"/>
  <c r="I48" s="1"/>
  <c r="H51"/>
  <c r="G51"/>
  <c r="G53" s="1"/>
  <c r="F51"/>
  <c r="E51"/>
  <c r="D51"/>
  <c r="H49"/>
  <c r="E49"/>
  <c r="G48"/>
  <c r="F48"/>
  <c r="F50" s="1"/>
  <c r="I47"/>
  <c r="H47"/>
  <c r="G47"/>
  <c r="F47"/>
  <c r="E47"/>
  <c r="D46"/>
  <c r="D45"/>
  <c r="D44"/>
  <c r="D43"/>
  <c r="D47" s="1"/>
  <c r="D42"/>
  <c r="D41"/>
  <c r="I40"/>
  <c r="H40"/>
  <c r="G40"/>
  <c r="F40"/>
  <c r="E40"/>
  <c r="D39"/>
  <c r="D38"/>
  <c r="D37"/>
  <c r="D36"/>
  <c r="D40" s="1"/>
  <c r="D35"/>
  <c r="I32"/>
  <c r="I25" s="1"/>
  <c r="H32"/>
  <c r="G32"/>
  <c r="F32"/>
  <c r="F25" s="1"/>
  <c r="E32"/>
  <c r="I31"/>
  <c r="H31"/>
  <c r="H24" s="1"/>
  <c r="G31"/>
  <c r="G24" s="1"/>
  <c r="F31"/>
  <c r="E31"/>
  <c r="I30"/>
  <c r="I23" s="1"/>
  <c r="H30"/>
  <c r="G30"/>
  <c r="F30"/>
  <c r="F23" s="1"/>
  <c r="E30"/>
  <c r="I29"/>
  <c r="H29"/>
  <c r="H22" s="1"/>
  <c r="G29"/>
  <c r="G22" s="1"/>
  <c r="F29"/>
  <c r="E29"/>
  <c r="I28"/>
  <c r="I21" s="1"/>
  <c r="H28"/>
  <c r="G28"/>
  <c r="F28"/>
  <c r="F21" s="1"/>
  <c r="E28"/>
  <c r="E21" s="1"/>
  <c r="D28"/>
  <c r="I27"/>
  <c r="H27"/>
  <c r="H20" s="1"/>
  <c r="G27"/>
  <c r="G20" s="1"/>
  <c r="F27"/>
  <c r="E27"/>
  <c r="D27"/>
  <c r="D20" s="1"/>
  <c r="H25"/>
  <c r="G25"/>
  <c r="G17" s="1"/>
  <c r="I24"/>
  <c r="F24"/>
  <c r="E24"/>
  <c r="H23"/>
  <c r="G23"/>
  <c r="I22"/>
  <c r="F22"/>
  <c r="E22"/>
  <c r="E14" s="1"/>
  <c r="H21"/>
  <c r="G21"/>
  <c r="D21"/>
  <c r="I20"/>
  <c r="F20"/>
  <c r="E20"/>
  <c r="D356" l="1"/>
  <c r="I13"/>
  <c r="F17"/>
  <c r="E16"/>
  <c r="I26"/>
  <c r="F16"/>
  <c r="G26"/>
  <c r="D31"/>
  <c r="D24" s="1"/>
  <c r="D96"/>
  <c r="D100" s="1"/>
  <c r="D105"/>
  <c r="D312"/>
  <c r="F154"/>
  <c r="F12"/>
  <c r="D26"/>
  <c r="H48"/>
  <c r="D53"/>
  <c r="D62"/>
  <c r="D59" s="1"/>
  <c r="D57"/>
  <c r="D48" s="1"/>
  <c r="D114"/>
  <c r="D139"/>
  <c r="I150"/>
  <c r="I164"/>
  <c r="E164"/>
  <c r="D178"/>
  <c r="D158"/>
  <c r="D159"/>
  <c r="D210"/>
  <c r="D242"/>
  <c r="D245" s="1"/>
  <c r="E153"/>
  <c r="D277"/>
  <c r="D282" s="1"/>
  <c r="D289"/>
  <c r="G306"/>
  <c r="G279"/>
  <c r="D303"/>
  <c r="D306" s="1"/>
  <c r="F334"/>
  <c r="D332"/>
  <c r="D348"/>
  <c r="D328"/>
  <c r="D397"/>
  <c r="D384"/>
  <c r="D390" s="1"/>
  <c r="I16"/>
  <c r="E33"/>
  <c r="I33"/>
  <c r="D32"/>
  <c r="D25" s="1"/>
  <c r="E25"/>
  <c r="E48"/>
  <c r="E50" s="1"/>
  <c r="I50"/>
  <c r="G49"/>
  <c r="E53"/>
  <c r="D95"/>
  <c r="E105"/>
  <c r="H111"/>
  <c r="H115" s="1"/>
  <c r="F111"/>
  <c r="E120"/>
  <c r="E139"/>
  <c r="E112"/>
  <c r="I139"/>
  <c r="F164"/>
  <c r="D234"/>
  <c r="D237" s="1"/>
  <c r="G237"/>
  <c r="G161"/>
  <c r="G153" s="1"/>
  <c r="G15" s="1"/>
  <c r="E245"/>
  <c r="I245"/>
  <c r="G245"/>
  <c r="D281"/>
  <c r="E155"/>
  <c r="D314"/>
  <c r="D321"/>
  <c r="G334"/>
  <c r="G33"/>
  <c r="H96"/>
  <c r="H105"/>
  <c r="D163"/>
  <c r="F155"/>
  <c r="D252"/>
  <c r="H360"/>
  <c r="H331"/>
  <c r="H153" s="1"/>
  <c r="H13"/>
  <c r="H17"/>
  <c r="H26"/>
  <c r="D29"/>
  <c r="D22" s="1"/>
  <c r="D14" s="1"/>
  <c r="H33"/>
  <c r="D84"/>
  <c r="D86" s="1"/>
  <c r="D89"/>
  <c r="G100"/>
  <c r="I105"/>
  <c r="D136"/>
  <c r="D144"/>
  <c r="H150"/>
  <c r="I153"/>
  <c r="I15" s="1"/>
  <c r="D329"/>
  <c r="D341"/>
  <c r="H348"/>
  <c r="H332"/>
  <c r="H154" s="1"/>
  <c r="D363"/>
  <c r="E367"/>
  <c r="G12"/>
  <c r="F14"/>
  <c r="H15"/>
  <c r="F26"/>
  <c r="F33"/>
  <c r="D30"/>
  <c r="D23" s="1"/>
  <c r="E23"/>
  <c r="E15" s="1"/>
  <c r="D33"/>
  <c r="F53"/>
  <c r="H53"/>
  <c r="D74"/>
  <c r="I111"/>
  <c r="I115" s="1"/>
  <c r="G120"/>
  <c r="D113"/>
  <c r="D125"/>
  <c r="F153"/>
  <c r="F151"/>
  <c r="H164"/>
  <c r="F245"/>
  <c r="E151"/>
  <c r="D151" s="1"/>
  <c r="D13" s="1"/>
  <c r="H245"/>
  <c r="G282"/>
  <c r="D278"/>
  <c r="H334"/>
  <c r="D357"/>
  <c r="D360" s="1"/>
  <c r="G360"/>
  <c r="G331"/>
  <c r="D331" s="1"/>
  <c r="G367"/>
  <c r="D362"/>
  <c r="F367"/>
  <c r="H376"/>
  <c r="D373"/>
  <c r="D376" s="1"/>
  <c r="F390"/>
  <c r="D274"/>
  <c r="D261"/>
  <c r="D267" s="1"/>
  <c r="E282"/>
  <c r="I282"/>
  <c r="D279"/>
  <c r="H367"/>
  <c r="F105"/>
  <c r="G111"/>
  <c r="H120"/>
  <c r="D127"/>
  <c r="F117"/>
  <c r="F112" s="1"/>
  <c r="F130"/>
  <c r="D185"/>
  <c r="D244"/>
  <c r="F282"/>
  <c r="H314"/>
  <c r="H326"/>
  <c r="D323"/>
  <c r="D326" s="1"/>
  <c r="E334"/>
  <c r="I334"/>
  <c r="D365"/>
  <c r="H16" l="1"/>
  <c r="D154"/>
  <c r="D50"/>
  <c r="D12"/>
  <c r="G115"/>
  <c r="G14"/>
  <c r="I156"/>
  <c r="I12"/>
  <c r="I18" s="1"/>
  <c r="E13"/>
  <c r="G156"/>
  <c r="D117"/>
  <c r="D120" s="1"/>
  <c r="D130"/>
  <c r="G164"/>
  <c r="H100"/>
  <c r="H14"/>
  <c r="D112"/>
  <c r="D115" s="1"/>
  <c r="F115"/>
  <c r="E17"/>
  <c r="D334"/>
  <c r="H50"/>
  <c r="H12"/>
  <c r="D16"/>
  <c r="G18"/>
  <c r="E156"/>
  <c r="I14"/>
  <c r="F15"/>
  <c r="H156"/>
  <c r="D150"/>
  <c r="F120"/>
  <c r="E26"/>
  <c r="D367"/>
  <c r="F156"/>
  <c r="D155"/>
  <c r="D161"/>
  <c r="D164" s="1"/>
  <c r="G13"/>
  <c r="G50"/>
  <c r="D17"/>
  <c r="E12"/>
  <c r="E18" s="1"/>
  <c r="D153"/>
  <c r="D15" s="1"/>
  <c r="F13"/>
  <c r="F18" s="1"/>
  <c r="E115"/>
  <c r="D18" l="1"/>
  <c r="H18"/>
  <c r="D156"/>
</calcChain>
</file>

<file path=xl/sharedStrings.xml><?xml version="1.0" encoding="utf-8"?>
<sst xmlns="http://schemas.openxmlformats.org/spreadsheetml/2006/main" count="187" uniqueCount="90">
  <si>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</si>
  <si>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</si>
  <si>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</si>
  <si>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</si>
  <si>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</si>
  <si>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</si>
  <si>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</si>
  <si>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</si>
  <si>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</si>
  <si>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</si>
  <si>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</si>
  <si>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</si>
  <si>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</si>
  <si>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</si>
  <si>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</si>
  <si>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</si>
  <si>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</si>
  <si>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</si>
  <si>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</si>
  <si>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</si>
  <si>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</si>
  <si>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</si>
  <si>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</si>
  <si>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</si>
  <si>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</si>
  <si>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</si>
  <si>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</si>
  <si>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</si>
  <si>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</si>
  <si>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</si>
  <si>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</si>
  <si>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</si>
  <si>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</si>
  <si>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</si>
  <si>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</si>
  <si>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</si>
  <si>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</si>
  <si>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</si>
  <si>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</si>
  <si>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</si>
  <si>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</si>
  <si>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</si>
  <si>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</si>
  <si>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</si>
  <si>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</si>
  <si>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</si>
  <si>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</si>
  <si>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</si>
  <si>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</si>
  <si>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</si>
  <si>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</si>
  <si>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</si>
  <si>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</si>
  <si>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</si>
  <si>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</si>
  <si>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</si>
  <si>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</si>
  <si>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</si>
  <si>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</si>
  <si>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</si>
  <si>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</si>
  <si>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</si>
  <si>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</si>
  <si>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</si>
  <si>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</si>
  <si>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</si>
  <si>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</si>
  <si>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</si>
  <si>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</si>
  <si>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</si>
  <si>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</si>
  <si>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</si>
  <si>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</si>
  <si>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</si>
  <si>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</si>
  <si>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</si>
  <si>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</si>
  <si>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</si>
  <si>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 (г. Кингисепп)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</si>
  <si>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</si>
  <si>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</si>
  <si>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</si>
  <si>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</si>
  <si>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</si>
  <si>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</si>
  <si>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</si>
  <si>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</si>
  <si>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>Осуществление части полномочий по реализации ритуальных услуг в части создания специализированной службы по вопросам похоронного дела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</si>
  <si>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</si>
  <si>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(в редакции постановления администрации от 07.10.2025 № 3375)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</si>
</sst>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4" fontId="2" fillId="0" borderId="0" xfId="4" applyNumberFormat="1" applyFont="1" applyFill="1"/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4" fontId="5" fillId="0" borderId="0" xfId="4" applyNumberFormat="1" applyFont="1" applyFill="1" applyBorder="1"/>
    <xf numFmtId="4" fontId="7" fillId="0" borderId="0" xfId="4" applyNumberFormat="1" applyFont="1" applyFill="1"/>
    <xf numFmtId="4" fontId="5" fillId="0" borderId="0" xfId="4" applyNumberFormat="1" applyFont="1" applyFill="1" applyAlignment="1">
      <alignment wrapText="1"/>
    </xf>
    <xf numFmtId="4" fontId="12" fillId="0" borderId="0" xfId="4" applyNumberFormat="1" applyFont="1" applyFill="1" applyAlignment="1">
      <alignment horizontal="right"/>
    </xf>
    <xf numFmtId="4" fontId="6" fillId="0" borderId="0" xfId="4" applyNumberFormat="1" applyFont="1" applyFill="1" applyBorder="1" applyAlignment="1">
      <alignment horizontal="center" vertical="center" wrapText="1"/>
    </xf>
    <xf numFmtId="4" fontId="2" fillId="0" borderId="0" xfId="4" applyNumberFormat="1" applyFont="1" applyFill="1" applyBorder="1" applyAlignment="1">
      <alignment horizontal="center" vertical="top" wrapText="1"/>
    </xf>
    <xf numFmtId="4" fontId="6" fillId="0" borderId="0" xfId="6" applyNumberFormat="1" applyFont="1" applyFill="1" applyBorder="1" applyAlignment="1">
      <alignment horizontal="center" vertical="center" wrapText="1"/>
    </xf>
    <xf numFmtId="4" fontId="6" fillId="0" borderId="0" xfId="6" applyNumberFormat="1" applyFont="1" applyFill="1" applyBorder="1" applyAlignment="1">
      <alignment horizontal="center" vertical="top" wrapText="1"/>
    </xf>
    <xf numFmtId="4" fontId="2" fillId="0" borderId="0" xfId="6" applyNumberFormat="1" applyFont="1" applyFill="1" applyBorder="1" applyAlignment="1">
      <alignment horizontal="center" vertical="center" wrapText="1"/>
    </xf>
    <xf numFmtId="4" fontId="6" fillId="0" borderId="0" xfId="4" applyNumberFormat="1" applyFont="1" applyFill="1" applyBorder="1" applyAlignment="1">
      <alignment horizontal="left" vertical="center"/>
    </xf>
    <xf numFmtId="4" fontId="6" fillId="0" borderId="0" xfId="4" applyNumberFormat="1" applyFont="1" applyFill="1" applyBorder="1" applyAlignment="1">
      <alignment horizontal="left" vertical="center" wrapText="1"/>
    </xf>
    <xf numFmtId="4" fontId="2" fillId="0" borderId="0" xfId="4" applyNumberFormat="1" applyFont="1" applyFill="1" applyAlignment="1">
      <alignment horizontal="right"/>
    </xf>
    <xf numFmtId="4" fontId="2" fillId="0" borderId="0" xfId="5" applyNumberFormat="1" applyFont="1" applyFill="1" applyAlignment="1" applyProtection="1">
      <alignment horizontal="right"/>
    </xf>
    <xf numFmtId="4" fontId="6" fillId="0" borderId="0" xfId="4" applyNumberFormat="1" applyFont="1" applyFill="1" applyAlignment="1"/>
    <xf numFmtId="4" fontId="6" fillId="0" borderId="0" xfId="4" applyNumberFormat="1" applyFont="1" applyFill="1" applyBorder="1" applyAlignment="1">
      <alignment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right"/>
    </xf>
    <xf numFmtId="4" fontId="13" fillId="0" borderId="0" xfId="6" applyNumberFormat="1" applyFont="1" applyFill="1" applyBorder="1" applyAlignment="1">
      <alignment horizontal="center" vertical="center" wrapText="1"/>
    </xf>
    <xf numFmtId="4" fontId="5" fillId="0" borderId="0" xfId="4" applyNumberFormat="1" applyFont="1" applyFill="1" applyAlignment="1">
      <alignment vertical="center"/>
    </xf>
    <xf numFmtId="4" fontId="2" fillId="0" borderId="0" xfId="6" applyNumberFormat="1" applyFont="1" applyFill="1" applyBorder="1" applyAlignment="1">
      <alignment horizontal="left" vertical="center"/>
    </xf>
    <xf numFmtId="4" fontId="2" fillId="0" borderId="0" xfId="6" applyNumberFormat="1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10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0" fontId="12" fillId="0" borderId="0" xfId="4" applyFont="1" applyFill="1" applyAlignment="1">
      <alignment horizontal="right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S397"/>
  <sheetViews>
    <sheetView tabSelected="1" view="pageBreakPreview" zoomScale="90" zoomScaleNormal="90" zoomScaleSheetLayoutView="90" workbookViewId="0">
      <selection activeCell="D9" sqref="D9:I9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25.5703125" style="32" customWidth="1"/>
    <col min="11" max="11" width="21.5703125" style="6" customWidth="1"/>
    <col min="12" max="227" width="9.140625" style="5"/>
    <col min="228" max="228" width="38.5703125" style="5" customWidth="1"/>
    <col min="229" max="229" width="40.140625" style="5" customWidth="1"/>
    <col min="230" max="236" width="14.7109375" style="5" customWidth="1"/>
    <col min="237" max="237" width="17.140625" style="5" customWidth="1"/>
    <col min="238" max="483" width="9.140625" style="5"/>
    <col min="484" max="484" width="38.5703125" style="5" customWidth="1"/>
    <col min="485" max="485" width="40.140625" style="5" customWidth="1"/>
    <col min="486" max="492" width="14.7109375" style="5" customWidth="1"/>
    <col min="493" max="493" width="17.140625" style="5" customWidth="1"/>
    <col min="494" max="739" width="9.140625" style="5"/>
    <col min="740" max="740" width="38.5703125" style="5" customWidth="1"/>
    <col min="741" max="741" width="40.140625" style="5" customWidth="1"/>
    <col min="742" max="748" width="14.7109375" style="5" customWidth="1"/>
    <col min="749" max="749" width="17.140625" style="5" customWidth="1"/>
    <col min="750" max="995" width="9.140625" style="5"/>
    <col min="996" max="996" width="38.5703125" style="5" customWidth="1"/>
    <col min="997" max="997" width="40.140625" style="5" customWidth="1"/>
    <col min="998" max="1004" width="14.7109375" style="5" customWidth="1"/>
    <col min="1005" max="1005" width="17.140625" style="5" customWidth="1"/>
    <col min="1006" max="1251" width="9.140625" style="5"/>
    <col min="1252" max="1252" width="38.5703125" style="5" customWidth="1"/>
    <col min="1253" max="1253" width="40.140625" style="5" customWidth="1"/>
    <col min="1254" max="1260" width="14.7109375" style="5" customWidth="1"/>
    <col min="1261" max="1261" width="17.140625" style="5" customWidth="1"/>
    <col min="1262" max="1507" width="9.140625" style="5"/>
    <col min="1508" max="1508" width="38.5703125" style="5" customWidth="1"/>
    <col min="1509" max="1509" width="40.140625" style="5" customWidth="1"/>
    <col min="1510" max="1516" width="14.7109375" style="5" customWidth="1"/>
    <col min="1517" max="1517" width="17.140625" style="5" customWidth="1"/>
    <col min="1518" max="1763" width="9.140625" style="5"/>
    <col min="1764" max="1764" width="38.5703125" style="5" customWidth="1"/>
    <col min="1765" max="1765" width="40.140625" style="5" customWidth="1"/>
    <col min="1766" max="1772" width="14.7109375" style="5" customWidth="1"/>
    <col min="1773" max="1773" width="17.140625" style="5" customWidth="1"/>
    <col min="1774" max="2019" width="9.140625" style="5"/>
    <col min="2020" max="2020" width="38.5703125" style="5" customWidth="1"/>
    <col min="2021" max="2021" width="40.140625" style="5" customWidth="1"/>
    <col min="2022" max="2028" width="14.7109375" style="5" customWidth="1"/>
    <col min="2029" max="2029" width="17.140625" style="5" customWidth="1"/>
    <col min="2030" max="2275" width="9.140625" style="5"/>
    <col min="2276" max="2276" width="38.5703125" style="5" customWidth="1"/>
    <col min="2277" max="2277" width="40.140625" style="5" customWidth="1"/>
    <col min="2278" max="2284" width="14.7109375" style="5" customWidth="1"/>
    <col min="2285" max="2285" width="17.140625" style="5" customWidth="1"/>
    <col min="2286" max="2531" width="9.140625" style="5"/>
    <col min="2532" max="2532" width="38.5703125" style="5" customWidth="1"/>
    <col min="2533" max="2533" width="40.140625" style="5" customWidth="1"/>
    <col min="2534" max="2540" width="14.7109375" style="5" customWidth="1"/>
    <col min="2541" max="2541" width="17.140625" style="5" customWidth="1"/>
    <col min="2542" max="2787" width="9.140625" style="5"/>
    <col min="2788" max="2788" width="38.5703125" style="5" customWidth="1"/>
    <col min="2789" max="2789" width="40.140625" style="5" customWidth="1"/>
    <col min="2790" max="2796" width="14.7109375" style="5" customWidth="1"/>
    <col min="2797" max="2797" width="17.140625" style="5" customWidth="1"/>
    <col min="2798" max="3043" width="9.140625" style="5"/>
    <col min="3044" max="3044" width="38.5703125" style="5" customWidth="1"/>
    <col min="3045" max="3045" width="40.140625" style="5" customWidth="1"/>
    <col min="3046" max="3052" width="14.7109375" style="5" customWidth="1"/>
    <col min="3053" max="3053" width="17.140625" style="5" customWidth="1"/>
    <col min="3054" max="3299" width="9.140625" style="5"/>
    <col min="3300" max="3300" width="38.5703125" style="5" customWidth="1"/>
    <col min="3301" max="3301" width="40.140625" style="5" customWidth="1"/>
    <col min="3302" max="3308" width="14.7109375" style="5" customWidth="1"/>
    <col min="3309" max="3309" width="17.140625" style="5" customWidth="1"/>
    <col min="3310" max="3555" width="9.140625" style="5"/>
    <col min="3556" max="3556" width="38.5703125" style="5" customWidth="1"/>
    <col min="3557" max="3557" width="40.140625" style="5" customWidth="1"/>
    <col min="3558" max="3564" width="14.7109375" style="5" customWidth="1"/>
    <col min="3565" max="3565" width="17.140625" style="5" customWidth="1"/>
    <col min="3566" max="3811" width="9.140625" style="5"/>
    <col min="3812" max="3812" width="38.5703125" style="5" customWidth="1"/>
    <col min="3813" max="3813" width="40.140625" style="5" customWidth="1"/>
    <col min="3814" max="3820" width="14.7109375" style="5" customWidth="1"/>
    <col min="3821" max="3821" width="17.140625" style="5" customWidth="1"/>
    <col min="3822" max="4067" width="9.140625" style="5"/>
    <col min="4068" max="4068" width="38.5703125" style="5" customWidth="1"/>
    <col min="4069" max="4069" width="40.140625" style="5" customWidth="1"/>
    <col min="4070" max="4076" width="14.7109375" style="5" customWidth="1"/>
    <col min="4077" max="4077" width="17.140625" style="5" customWidth="1"/>
    <col min="4078" max="4323" width="9.140625" style="5"/>
    <col min="4324" max="4324" width="38.5703125" style="5" customWidth="1"/>
    <col min="4325" max="4325" width="40.140625" style="5" customWidth="1"/>
    <col min="4326" max="4332" width="14.7109375" style="5" customWidth="1"/>
    <col min="4333" max="4333" width="17.140625" style="5" customWidth="1"/>
    <col min="4334" max="4579" width="9.140625" style="5"/>
    <col min="4580" max="4580" width="38.5703125" style="5" customWidth="1"/>
    <col min="4581" max="4581" width="40.140625" style="5" customWidth="1"/>
    <col min="4582" max="4588" width="14.7109375" style="5" customWidth="1"/>
    <col min="4589" max="4589" width="17.140625" style="5" customWidth="1"/>
    <col min="4590" max="4835" width="9.140625" style="5"/>
    <col min="4836" max="4836" width="38.5703125" style="5" customWidth="1"/>
    <col min="4837" max="4837" width="40.140625" style="5" customWidth="1"/>
    <col min="4838" max="4844" width="14.7109375" style="5" customWidth="1"/>
    <col min="4845" max="4845" width="17.140625" style="5" customWidth="1"/>
    <col min="4846" max="5091" width="9.140625" style="5"/>
    <col min="5092" max="5092" width="38.5703125" style="5" customWidth="1"/>
    <col min="5093" max="5093" width="40.140625" style="5" customWidth="1"/>
    <col min="5094" max="5100" width="14.7109375" style="5" customWidth="1"/>
    <col min="5101" max="5101" width="17.140625" style="5" customWidth="1"/>
    <col min="5102" max="5347" width="9.140625" style="5"/>
    <col min="5348" max="5348" width="38.5703125" style="5" customWidth="1"/>
    <col min="5349" max="5349" width="40.140625" style="5" customWidth="1"/>
    <col min="5350" max="5356" width="14.7109375" style="5" customWidth="1"/>
    <col min="5357" max="5357" width="17.140625" style="5" customWidth="1"/>
    <col min="5358" max="5603" width="9.140625" style="5"/>
    <col min="5604" max="5604" width="38.5703125" style="5" customWidth="1"/>
    <col min="5605" max="5605" width="40.140625" style="5" customWidth="1"/>
    <col min="5606" max="5612" width="14.7109375" style="5" customWidth="1"/>
    <col min="5613" max="5613" width="17.140625" style="5" customWidth="1"/>
    <col min="5614" max="5859" width="9.140625" style="5"/>
    <col min="5860" max="5860" width="38.5703125" style="5" customWidth="1"/>
    <col min="5861" max="5861" width="40.140625" style="5" customWidth="1"/>
    <col min="5862" max="5868" width="14.7109375" style="5" customWidth="1"/>
    <col min="5869" max="5869" width="17.140625" style="5" customWidth="1"/>
    <col min="5870" max="6115" width="9.140625" style="5"/>
    <col min="6116" max="6116" width="38.5703125" style="5" customWidth="1"/>
    <col min="6117" max="6117" width="40.140625" style="5" customWidth="1"/>
    <col min="6118" max="6124" width="14.7109375" style="5" customWidth="1"/>
    <col min="6125" max="6125" width="17.140625" style="5" customWidth="1"/>
    <col min="6126" max="6371" width="9.140625" style="5"/>
    <col min="6372" max="6372" width="38.5703125" style="5" customWidth="1"/>
    <col min="6373" max="6373" width="40.140625" style="5" customWidth="1"/>
    <col min="6374" max="6380" width="14.7109375" style="5" customWidth="1"/>
    <col min="6381" max="6381" width="17.140625" style="5" customWidth="1"/>
    <col min="6382" max="6627" width="9.140625" style="5"/>
    <col min="6628" max="6628" width="38.5703125" style="5" customWidth="1"/>
    <col min="6629" max="6629" width="40.140625" style="5" customWidth="1"/>
    <col min="6630" max="6636" width="14.7109375" style="5" customWidth="1"/>
    <col min="6637" max="6637" width="17.140625" style="5" customWidth="1"/>
    <col min="6638" max="6883" width="9.140625" style="5"/>
    <col min="6884" max="6884" width="38.5703125" style="5" customWidth="1"/>
    <col min="6885" max="6885" width="40.140625" style="5" customWidth="1"/>
    <col min="6886" max="6892" width="14.7109375" style="5" customWidth="1"/>
    <col min="6893" max="6893" width="17.140625" style="5" customWidth="1"/>
    <col min="6894" max="7139" width="9.140625" style="5"/>
    <col min="7140" max="7140" width="38.5703125" style="5" customWidth="1"/>
    <col min="7141" max="7141" width="40.140625" style="5" customWidth="1"/>
    <col min="7142" max="7148" width="14.7109375" style="5" customWidth="1"/>
    <col min="7149" max="7149" width="17.140625" style="5" customWidth="1"/>
    <col min="7150" max="7395" width="9.140625" style="5"/>
    <col min="7396" max="7396" width="38.5703125" style="5" customWidth="1"/>
    <col min="7397" max="7397" width="40.140625" style="5" customWidth="1"/>
    <col min="7398" max="7404" width="14.7109375" style="5" customWidth="1"/>
    <col min="7405" max="7405" width="17.140625" style="5" customWidth="1"/>
    <col min="7406" max="7651" width="9.140625" style="5"/>
    <col min="7652" max="7652" width="38.5703125" style="5" customWidth="1"/>
    <col min="7653" max="7653" width="40.140625" style="5" customWidth="1"/>
    <col min="7654" max="7660" width="14.7109375" style="5" customWidth="1"/>
    <col min="7661" max="7661" width="17.140625" style="5" customWidth="1"/>
    <col min="7662" max="7907" width="9.140625" style="5"/>
    <col min="7908" max="7908" width="38.5703125" style="5" customWidth="1"/>
    <col min="7909" max="7909" width="40.140625" style="5" customWidth="1"/>
    <col min="7910" max="7916" width="14.7109375" style="5" customWidth="1"/>
    <col min="7917" max="7917" width="17.140625" style="5" customWidth="1"/>
    <col min="7918" max="8163" width="9.140625" style="5"/>
    <col min="8164" max="8164" width="38.5703125" style="5" customWidth="1"/>
    <col min="8165" max="8165" width="40.140625" style="5" customWidth="1"/>
    <col min="8166" max="8172" width="14.7109375" style="5" customWidth="1"/>
    <col min="8173" max="8173" width="17.140625" style="5" customWidth="1"/>
    <col min="8174" max="8419" width="9.140625" style="5"/>
    <col min="8420" max="8420" width="38.5703125" style="5" customWidth="1"/>
    <col min="8421" max="8421" width="40.140625" style="5" customWidth="1"/>
    <col min="8422" max="8428" width="14.7109375" style="5" customWidth="1"/>
    <col min="8429" max="8429" width="17.140625" style="5" customWidth="1"/>
    <col min="8430" max="8675" width="9.140625" style="5"/>
    <col min="8676" max="8676" width="38.5703125" style="5" customWidth="1"/>
    <col min="8677" max="8677" width="40.140625" style="5" customWidth="1"/>
    <col min="8678" max="8684" width="14.7109375" style="5" customWidth="1"/>
    <col min="8685" max="8685" width="17.140625" style="5" customWidth="1"/>
    <col min="8686" max="8931" width="9.140625" style="5"/>
    <col min="8932" max="8932" width="38.5703125" style="5" customWidth="1"/>
    <col min="8933" max="8933" width="40.140625" style="5" customWidth="1"/>
    <col min="8934" max="8940" width="14.7109375" style="5" customWidth="1"/>
    <col min="8941" max="8941" width="17.140625" style="5" customWidth="1"/>
    <col min="8942" max="9187" width="9.140625" style="5"/>
    <col min="9188" max="9188" width="38.5703125" style="5" customWidth="1"/>
    <col min="9189" max="9189" width="40.140625" style="5" customWidth="1"/>
    <col min="9190" max="9196" width="14.7109375" style="5" customWidth="1"/>
    <col min="9197" max="9197" width="17.140625" style="5" customWidth="1"/>
    <col min="9198" max="9443" width="9.140625" style="5"/>
    <col min="9444" max="9444" width="38.5703125" style="5" customWidth="1"/>
    <col min="9445" max="9445" width="40.140625" style="5" customWidth="1"/>
    <col min="9446" max="9452" width="14.7109375" style="5" customWidth="1"/>
    <col min="9453" max="9453" width="17.140625" style="5" customWidth="1"/>
    <col min="9454" max="9699" width="9.140625" style="5"/>
    <col min="9700" max="9700" width="38.5703125" style="5" customWidth="1"/>
    <col min="9701" max="9701" width="40.140625" style="5" customWidth="1"/>
    <col min="9702" max="9708" width="14.7109375" style="5" customWidth="1"/>
    <col min="9709" max="9709" width="17.140625" style="5" customWidth="1"/>
    <col min="9710" max="9955" width="9.140625" style="5"/>
    <col min="9956" max="9956" width="38.5703125" style="5" customWidth="1"/>
    <col min="9957" max="9957" width="40.140625" style="5" customWidth="1"/>
    <col min="9958" max="9964" width="14.7109375" style="5" customWidth="1"/>
    <col min="9965" max="9965" width="17.140625" style="5" customWidth="1"/>
    <col min="9966" max="10211" width="9.140625" style="5"/>
    <col min="10212" max="10212" width="38.5703125" style="5" customWidth="1"/>
    <col min="10213" max="10213" width="40.140625" style="5" customWidth="1"/>
    <col min="10214" max="10220" width="14.7109375" style="5" customWidth="1"/>
    <col min="10221" max="10221" width="17.140625" style="5" customWidth="1"/>
    <col min="10222" max="10467" width="9.140625" style="5"/>
    <col min="10468" max="10468" width="38.5703125" style="5" customWidth="1"/>
    <col min="10469" max="10469" width="40.140625" style="5" customWidth="1"/>
    <col min="10470" max="10476" width="14.7109375" style="5" customWidth="1"/>
    <col min="10477" max="10477" width="17.140625" style="5" customWidth="1"/>
    <col min="10478" max="10723" width="9.140625" style="5"/>
    <col min="10724" max="10724" width="38.5703125" style="5" customWidth="1"/>
    <col min="10725" max="10725" width="40.140625" style="5" customWidth="1"/>
    <col min="10726" max="10732" width="14.7109375" style="5" customWidth="1"/>
    <col min="10733" max="10733" width="17.140625" style="5" customWidth="1"/>
    <col min="10734" max="10979" width="9.140625" style="5"/>
    <col min="10980" max="10980" width="38.5703125" style="5" customWidth="1"/>
    <col min="10981" max="10981" width="40.140625" style="5" customWidth="1"/>
    <col min="10982" max="10988" width="14.7109375" style="5" customWidth="1"/>
    <col min="10989" max="10989" width="17.140625" style="5" customWidth="1"/>
    <col min="10990" max="11235" width="9.140625" style="5"/>
    <col min="11236" max="11236" width="38.5703125" style="5" customWidth="1"/>
    <col min="11237" max="11237" width="40.140625" style="5" customWidth="1"/>
    <col min="11238" max="11244" width="14.7109375" style="5" customWidth="1"/>
    <col min="11245" max="11245" width="17.140625" style="5" customWidth="1"/>
    <col min="11246" max="11491" width="9.140625" style="5"/>
    <col min="11492" max="11492" width="38.5703125" style="5" customWidth="1"/>
    <col min="11493" max="11493" width="40.140625" style="5" customWidth="1"/>
    <col min="11494" max="11500" width="14.7109375" style="5" customWidth="1"/>
    <col min="11501" max="11501" width="17.140625" style="5" customWidth="1"/>
    <col min="11502" max="11747" width="9.140625" style="5"/>
    <col min="11748" max="11748" width="38.5703125" style="5" customWidth="1"/>
    <col min="11749" max="11749" width="40.140625" style="5" customWidth="1"/>
    <col min="11750" max="11756" width="14.7109375" style="5" customWidth="1"/>
    <col min="11757" max="11757" width="17.140625" style="5" customWidth="1"/>
    <col min="11758" max="12003" width="9.140625" style="5"/>
    <col min="12004" max="12004" width="38.5703125" style="5" customWidth="1"/>
    <col min="12005" max="12005" width="40.140625" style="5" customWidth="1"/>
    <col min="12006" max="12012" width="14.7109375" style="5" customWidth="1"/>
    <col min="12013" max="12013" width="17.140625" style="5" customWidth="1"/>
    <col min="12014" max="12259" width="9.140625" style="5"/>
    <col min="12260" max="12260" width="38.5703125" style="5" customWidth="1"/>
    <col min="12261" max="12261" width="40.140625" style="5" customWidth="1"/>
    <col min="12262" max="12268" width="14.7109375" style="5" customWidth="1"/>
    <col min="12269" max="12269" width="17.140625" style="5" customWidth="1"/>
    <col min="12270" max="12515" width="9.140625" style="5"/>
    <col min="12516" max="12516" width="38.5703125" style="5" customWidth="1"/>
    <col min="12517" max="12517" width="40.140625" style="5" customWidth="1"/>
    <col min="12518" max="12524" width="14.7109375" style="5" customWidth="1"/>
    <col min="12525" max="12525" width="17.140625" style="5" customWidth="1"/>
    <col min="12526" max="12771" width="9.140625" style="5"/>
    <col min="12772" max="12772" width="38.5703125" style="5" customWidth="1"/>
    <col min="12773" max="12773" width="40.140625" style="5" customWidth="1"/>
    <col min="12774" max="12780" width="14.7109375" style="5" customWidth="1"/>
    <col min="12781" max="12781" width="17.140625" style="5" customWidth="1"/>
    <col min="12782" max="13027" width="9.140625" style="5"/>
    <col min="13028" max="13028" width="38.5703125" style="5" customWidth="1"/>
    <col min="13029" max="13029" width="40.140625" style="5" customWidth="1"/>
    <col min="13030" max="13036" width="14.7109375" style="5" customWidth="1"/>
    <col min="13037" max="13037" width="17.140625" style="5" customWidth="1"/>
    <col min="13038" max="13283" width="9.140625" style="5"/>
    <col min="13284" max="13284" width="38.5703125" style="5" customWidth="1"/>
    <col min="13285" max="13285" width="40.140625" style="5" customWidth="1"/>
    <col min="13286" max="13292" width="14.7109375" style="5" customWidth="1"/>
    <col min="13293" max="13293" width="17.140625" style="5" customWidth="1"/>
    <col min="13294" max="13539" width="9.140625" style="5"/>
    <col min="13540" max="13540" width="38.5703125" style="5" customWidth="1"/>
    <col min="13541" max="13541" width="40.140625" style="5" customWidth="1"/>
    <col min="13542" max="13548" width="14.7109375" style="5" customWidth="1"/>
    <col min="13549" max="13549" width="17.140625" style="5" customWidth="1"/>
    <col min="13550" max="13795" width="9.140625" style="5"/>
    <col min="13796" max="13796" width="38.5703125" style="5" customWidth="1"/>
    <col min="13797" max="13797" width="40.140625" style="5" customWidth="1"/>
    <col min="13798" max="13804" width="14.7109375" style="5" customWidth="1"/>
    <col min="13805" max="13805" width="17.140625" style="5" customWidth="1"/>
    <col min="13806" max="14051" width="9.140625" style="5"/>
    <col min="14052" max="14052" width="38.5703125" style="5" customWidth="1"/>
    <col min="14053" max="14053" width="40.140625" style="5" customWidth="1"/>
    <col min="14054" max="14060" width="14.7109375" style="5" customWidth="1"/>
    <col min="14061" max="14061" width="17.140625" style="5" customWidth="1"/>
    <col min="14062" max="14307" width="9.140625" style="5"/>
    <col min="14308" max="14308" width="38.5703125" style="5" customWidth="1"/>
    <col min="14309" max="14309" width="40.140625" style="5" customWidth="1"/>
    <col min="14310" max="14316" width="14.7109375" style="5" customWidth="1"/>
    <col min="14317" max="14317" width="17.140625" style="5" customWidth="1"/>
    <col min="14318" max="14563" width="9.140625" style="5"/>
    <col min="14564" max="14564" width="38.5703125" style="5" customWidth="1"/>
    <col min="14565" max="14565" width="40.140625" style="5" customWidth="1"/>
    <col min="14566" max="14572" width="14.7109375" style="5" customWidth="1"/>
    <col min="14573" max="14573" width="17.140625" style="5" customWidth="1"/>
    <col min="14574" max="14819" width="9.140625" style="5"/>
    <col min="14820" max="14820" width="38.5703125" style="5" customWidth="1"/>
    <col min="14821" max="14821" width="40.140625" style="5" customWidth="1"/>
    <col min="14822" max="14828" width="14.7109375" style="5" customWidth="1"/>
    <col min="14829" max="14829" width="17.140625" style="5" customWidth="1"/>
    <col min="14830" max="15075" width="9.140625" style="5"/>
    <col min="15076" max="15076" width="38.5703125" style="5" customWidth="1"/>
    <col min="15077" max="15077" width="40.140625" style="5" customWidth="1"/>
    <col min="15078" max="15084" width="14.7109375" style="5" customWidth="1"/>
    <col min="15085" max="15085" width="17.140625" style="5" customWidth="1"/>
    <col min="15086" max="15331" width="9.140625" style="5"/>
    <col min="15332" max="15332" width="38.5703125" style="5" customWidth="1"/>
    <col min="15333" max="15333" width="40.140625" style="5" customWidth="1"/>
    <col min="15334" max="15340" width="14.7109375" style="5" customWidth="1"/>
    <col min="15341" max="15341" width="17.140625" style="5" customWidth="1"/>
    <col min="15342" max="15587" width="9.140625" style="5"/>
    <col min="15588" max="15588" width="38.5703125" style="5" customWidth="1"/>
    <col min="15589" max="15589" width="40.140625" style="5" customWidth="1"/>
    <col min="15590" max="15596" width="14.7109375" style="5" customWidth="1"/>
    <col min="15597" max="15597" width="17.140625" style="5" customWidth="1"/>
    <col min="15598" max="15843" width="9.140625" style="5"/>
    <col min="15844" max="15844" width="38.5703125" style="5" customWidth="1"/>
    <col min="15845" max="15845" width="40.140625" style="5" customWidth="1"/>
    <col min="15846" max="15852" width="14.7109375" style="5" customWidth="1"/>
    <col min="15853" max="15853" width="17.140625" style="5" customWidth="1"/>
    <col min="15854" max="16099" width="9.140625" style="5"/>
    <col min="16100" max="16100" width="38.5703125" style="5" customWidth="1"/>
    <col min="16101" max="16101" width="40.140625" style="5" customWidth="1"/>
    <col min="16102" max="16108" width="14.7109375" style="5" customWidth="1"/>
    <col min="16109" max="16109" width="17.140625" style="5" customWidth="1"/>
    <col min="16110" max="16384" width="9.140625" style="5"/>
  </cols>
  <sheetData>
    <row r="1" spans="1:227">
      <c r="H1" s="90"/>
      <c r="I1" s="90"/>
      <c r="J1" s="46"/>
    </row>
    <row r="2" spans="1:227" ht="33" customHeight="1">
      <c r="I2" s="53" t="s">
        <v>1</v>
      </c>
      <c r="J2" s="46"/>
    </row>
    <row r="3" spans="1:227">
      <c r="I3" s="7" t="s">
        <v>2</v>
      </c>
      <c r="J3" s="47"/>
    </row>
    <row r="4" spans="1:227">
      <c r="E4" s="91" t="s">
        <v>89</v>
      </c>
      <c r="F4" s="91"/>
      <c r="G4" s="91"/>
      <c r="H4" s="91"/>
      <c r="I4" s="91"/>
      <c r="J4" s="38"/>
    </row>
    <row r="6" spans="1:227">
      <c r="B6" s="8"/>
      <c r="C6" s="8"/>
      <c r="D6" s="9" t="s">
        <v>3</v>
      </c>
      <c r="E6" s="8"/>
      <c r="F6" s="8"/>
      <c r="G6" s="8"/>
      <c r="H6" s="8"/>
      <c r="I6" s="8"/>
      <c r="J6" s="48"/>
    </row>
    <row r="7" spans="1:227">
      <c r="A7" s="10"/>
      <c r="B7" s="11"/>
      <c r="C7" s="11"/>
      <c r="D7" s="12" t="s">
        <v>4</v>
      </c>
      <c r="E7" s="11"/>
      <c r="F7" s="11"/>
      <c r="G7" s="11"/>
      <c r="H7" s="11"/>
      <c r="I7" s="11"/>
      <c r="J7" s="49"/>
      <c r="K7" s="35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</row>
    <row r="8" spans="1:227">
      <c r="I8" s="53" t="s">
        <v>5</v>
      </c>
      <c r="J8" s="46"/>
    </row>
    <row r="9" spans="1:227">
      <c r="A9" s="77" t="s">
        <v>6</v>
      </c>
      <c r="B9" s="60" t="s">
        <v>7</v>
      </c>
      <c r="C9" s="60" t="s">
        <v>8</v>
      </c>
      <c r="D9" s="60" t="s">
        <v>9</v>
      </c>
      <c r="E9" s="60"/>
      <c r="F9" s="60"/>
      <c r="G9" s="60"/>
      <c r="H9" s="60"/>
      <c r="I9" s="60"/>
      <c r="J9" s="39"/>
    </row>
    <row r="10" spans="1:227" ht="62.25" customHeight="1">
      <c r="A10" s="79"/>
      <c r="B10" s="60"/>
      <c r="C10" s="60"/>
      <c r="D10" s="33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51" t="s">
        <v>15</v>
      </c>
      <c r="J10" s="39"/>
    </row>
    <row r="11" spans="1:227">
      <c r="A11" s="50">
        <v>1</v>
      </c>
      <c r="B11" s="50">
        <v>2</v>
      </c>
      <c r="C11" s="50">
        <v>3</v>
      </c>
      <c r="D11" s="51">
        <v>4</v>
      </c>
      <c r="E11" s="34">
        <v>5</v>
      </c>
      <c r="F11" s="34">
        <v>6</v>
      </c>
      <c r="G11" s="34">
        <v>7</v>
      </c>
      <c r="H11" s="34">
        <v>8</v>
      </c>
      <c r="I11" s="34">
        <v>9</v>
      </c>
      <c r="J11" s="40"/>
    </row>
    <row r="12" spans="1:227" ht="38.1" customHeight="1">
      <c r="A12" s="59" t="s">
        <v>4</v>
      </c>
      <c r="B12" s="89" t="s">
        <v>88</v>
      </c>
      <c r="C12" s="51">
        <v>2022</v>
      </c>
      <c r="D12" s="16">
        <f t="shared" ref="D12:I13" si="0">D20+D48+D150</f>
        <v>277015.59999999998</v>
      </c>
      <c r="E12" s="16">
        <f t="shared" si="0"/>
        <v>11485.4</v>
      </c>
      <c r="F12" s="16">
        <f t="shared" si="0"/>
        <v>69181.099999999991</v>
      </c>
      <c r="G12" s="16">
        <f t="shared" si="0"/>
        <v>995.7</v>
      </c>
      <c r="H12" s="16">
        <f t="shared" si="0"/>
        <v>195353.4</v>
      </c>
      <c r="I12" s="16">
        <f t="shared" si="0"/>
        <v>0</v>
      </c>
      <c r="J12" s="41"/>
    </row>
    <row r="13" spans="1:227" ht="38.1" customHeight="1">
      <c r="A13" s="59"/>
      <c r="B13" s="89"/>
      <c r="C13" s="51">
        <v>2023</v>
      </c>
      <c r="D13" s="16">
        <f t="shared" si="0"/>
        <v>408613.69999999995</v>
      </c>
      <c r="E13" s="16">
        <f t="shared" si="0"/>
        <v>95082.099999999991</v>
      </c>
      <c r="F13" s="16">
        <f t="shared" si="0"/>
        <v>70635.700000000012</v>
      </c>
      <c r="G13" s="16">
        <f t="shared" si="0"/>
        <v>37769.4</v>
      </c>
      <c r="H13" s="16">
        <f t="shared" si="0"/>
        <v>205126.49999999997</v>
      </c>
      <c r="I13" s="16">
        <f t="shared" si="0"/>
        <v>0</v>
      </c>
      <c r="J13" s="41"/>
    </row>
    <row r="14" spans="1:227" ht="38.1" customHeight="1">
      <c r="A14" s="59"/>
      <c r="B14" s="89"/>
      <c r="C14" s="30">
        <v>2024</v>
      </c>
      <c r="D14" s="16">
        <f t="shared" ref="D14:I17" si="1">D22+D96+D111+D152</f>
        <v>344407</v>
      </c>
      <c r="E14" s="16">
        <f t="shared" si="1"/>
        <v>5298.8</v>
      </c>
      <c r="F14" s="16">
        <f t="shared" si="1"/>
        <v>55153.399999999994</v>
      </c>
      <c r="G14" s="16">
        <f t="shared" si="1"/>
        <v>91785.599999999991</v>
      </c>
      <c r="H14" s="16">
        <f t="shared" si="1"/>
        <v>182169.2</v>
      </c>
      <c r="I14" s="16">
        <f t="shared" si="1"/>
        <v>10000</v>
      </c>
      <c r="J14" s="41"/>
    </row>
    <row r="15" spans="1:227" ht="38.1" customHeight="1">
      <c r="A15" s="59"/>
      <c r="B15" s="89"/>
      <c r="C15" s="51">
        <v>2025</v>
      </c>
      <c r="D15" s="16">
        <f t="shared" si="1"/>
        <v>474100.79999999993</v>
      </c>
      <c r="E15" s="16">
        <f t="shared" si="1"/>
        <v>96110.7</v>
      </c>
      <c r="F15" s="16">
        <f t="shared" si="1"/>
        <v>50080.099999999991</v>
      </c>
      <c r="G15" s="16">
        <f t="shared" si="1"/>
        <v>139374</v>
      </c>
      <c r="H15" s="16">
        <f t="shared" si="1"/>
        <v>181536</v>
      </c>
      <c r="I15" s="16">
        <f t="shared" si="1"/>
        <v>7000</v>
      </c>
      <c r="J15" s="41"/>
    </row>
    <row r="16" spans="1:227" s="31" customFormat="1" ht="38.1" customHeight="1">
      <c r="A16" s="59"/>
      <c r="B16" s="89"/>
      <c r="C16" s="51">
        <v>2026</v>
      </c>
      <c r="D16" s="16">
        <f t="shared" si="1"/>
        <v>152797.1</v>
      </c>
      <c r="E16" s="16">
        <f t="shared" si="1"/>
        <v>244.7</v>
      </c>
      <c r="F16" s="16">
        <f t="shared" si="1"/>
        <v>1724.2</v>
      </c>
      <c r="G16" s="16">
        <f t="shared" si="1"/>
        <v>5499.1</v>
      </c>
      <c r="H16" s="16">
        <f t="shared" si="1"/>
        <v>139329.1</v>
      </c>
      <c r="I16" s="16">
        <f t="shared" si="1"/>
        <v>6000</v>
      </c>
      <c r="J16" s="41"/>
      <c r="K16" s="55"/>
    </row>
    <row r="17" spans="1:227" ht="38.1" customHeight="1">
      <c r="A17" s="59"/>
      <c r="B17" s="89"/>
      <c r="C17" s="51">
        <v>2027</v>
      </c>
      <c r="D17" s="16">
        <f t="shared" si="1"/>
        <v>140849.70000000001</v>
      </c>
      <c r="E17" s="16">
        <f t="shared" si="1"/>
        <v>0</v>
      </c>
      <c r="F17" s="16">
        <f t="shared" si="1"/>
        <v>0</v>
      </c>
      <c r="G17" s="16">
        <f t="shared" si="1"/>
        <v>5286.8</v>
      </c>
      <c r="H17" s="16">
        <f t="shared" si="1"/>
        <v>135562.9</v>
      </c>
      <c r="I17" s="16">
        <f t="shared" si="1"/>
        <v>0</v>
      </c>
      <c r="J17" s="41"/>
    </row>
    <row r="18" spans="1:227" ht="38.1" customHeight="1">
      <c r="A18" s="59"/>
      <c r="B18" s="89"/>
      <c r="C18" s="51" t="s">
        <v>16</v>
      </c>
      <c r="D18" s="16">
        <f t="shared" ref="D18:G18" si="2">SUM(D12:D17)</f>
        <v>1797783.9</v>
      </c>
      <c r="E18" s="16">
        <f t="shared" si="2"/>
        <v>208221.7</v>
      </c>
      <c r="F18" s="16">
        <f t="shared" si="2"/>
        <v>246774.5</v>
      </c>
      <c r="G18" s="16">
        <f t="shared" si="2"/>
        <v>280710.59999999992</v>
      </c>
      <c r="H18" s="16">
        <f>SUM(H12:H17)</f>
        <v>1039077.1</v>
      </c>
      <c r="I18" s="16">
        <f>SUM(I12:I17)</f>
        <v>23000</v>
      </c>
      <c r="J18" s="41"/>
    </row>
    <row r="19" spans="1:227">
      <c r="A19" s="25" t="s">
        <v>17</v>
      </c>
      <c r="B19" s="26"/>
      <c r="C19" s="27"/>
      <c r="D19" s="28"/>
      <c r="E19" s="28"/>
      <c r="F19" s="28"/>
      <c r="G19" s="28"/>
      <c r="H19" s="28"/>
      <c r="I19" s="29"/>
      <c r="J19" s="41"/>
    </row>
    <row r="20" spans="1:227">
      <c r="A20" s="59" t="s">
        <v>79</v>
      </c>
      <c r="B20" s="70"/>
      <c r="C20" s="51">
        <v>2022</v>
      </c>
      <c r="D20" s="24">
        <f t="shared" ref="D20:I25" si="3">D27</f>
        <v>38878.399999999994</v>
      </c>
      <c r="E20" s="24">
        <f t="shared" si="3"/>
        <v>11353.3</v>
      </c>
      <c r="F20" s="24">
        <f t="shared" si="3"/>
        <v>24803.599999999999</v>
      </c>
      <c r="G20" s="24">
        <f t="shared" si="3"/>
        <v>0</v>
      </c>
      <c r="H20" s="24">
        <f t="shared" si="3"/>
        <v>2721.5</v>
      </c>
      <c r="I20" s="24">
        <f t="shared" si="3"/>
        <v>0</v>
      </c>
      <c r="J20" s="42"/>
      <c r="K20" s="3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59"/>
      <c r="B21" s="65"/>
      <c r="C21" s="51">
        <v>2023</v>
      </c>
      <c r="D21" s="16">
        <f t="shared" si="3"/>
        <v>151703.9</v>
      </c>
      <c r="E21" s="16">
        <f t="shared" si="3"/>
        <v>94877.9</v>
      </c>
      <c r="F21" s="16">
        <f t="shared" si="3"/>
        <v>30656.7</v>
      </c>
      <c r="G21" s="16">
        <f t="shared" si="3"/>
        <v>25000</v>
      </c>
      <c r="H21" s="16">
        <f t="shared" si="3"/>
        <v>1169.3</v>
      </c>
      <c r="I21" s="16">
        <f t="shared" si="3"/>
        <v>0</v>
      </c>
      <c r="J21" s="41"/>
      <c r="K21" s="3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59"/>
      <c r="B22" s="65"/>
      <c r="C22" s="51">
        <v>2024</v>
      </c>
      <c r="D22" s="16">
        <f t="shared" si="3"/>
        <v>19616.400000000001</v>
      </c>
      <c r="E22" s="16">
        <f t="shared" si="3"/>
        <v>4569</v>
      </c>
      <c r="F22" s="16">
        <f t="shared" si="3"/>
        <v>10431</v>
      </c>
      <c r="G22" s="16">
        <f t="shared" si="3"/>
        <v>0</v>
      </c>
      <c r="H22" s="16">
        <f t="shared" si="3"/>
        <v>4616.3999999999996</v>
      </c>
      <c r="I22" s="16">
        <f t="shared" si="3"/>
        <v>0</v>
      </c>
      <c r="J22" s="41"/>
      <c r="K22" s="3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59"/>
      <c r="B23" s="65"/>
      <c r="C23" s="51">
        <v>2025</v>
      </c>
      <c r="D23" s="16">
        <f>D30</f>
        <v>174119.8</v>
      </c>
      <c r="E23" s="16">
        <f t="shared" si="3"/>
        <v>95861.2</v>
      </c>
      <c r="F23" s="16">
        <f t="shared" si="3"/>
        <v>33374.1</v>
      </c>
      <c r="G23" s="16">
        <f t="shared" si="3"/>
        <v>44186.1</v>
      </c>
      <c r="H23" s="16">
        <f t="shared" si="3"/>
        <v>698.4</v>
      </c>
      <c r="I23" s="16">
        <f t="shared" si="3"/>
        <v>0</v>
      </c>
      <c r="J23" s="41"/>
      <c r="K23" s="3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59"/>
      <c r="B24" s="65"/>
      <c r="C24" s="51">
        <v>2026</v>
      </c>
      <c r="D24" s="16">
        <f>D31</f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41"/>
      <c r="K24" s="3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59"/>
      <c r="B25" s="65"/>
      <c r="C25" s="51">
        <v>2027</v>
      </c>
      <c r="D25" s="16">
        <f>D32</f>
        <v>0</v>
      </c>
      <c r="E25" s="16">
        <f t="shared" si="3"/>
        <v>0</v>
      </c>
      <c r="F25" s="16">
        <f t="shared" si="3"/>
        <v>0</v>
      </c>
      <c r="G25" s="16">
        <f t="shared" si="3"/>
        <v>0</v>
      </c>
      <c r="H25" s="16">
        <f t="shared" si="3"/>
        <v>0</v>
      </c>
      <c r="I25" s="16">
        <f t="shared" si="3"/>
        <v>0</v>
      </c>
      <c r="J25" s="41"/>
      <c r="K25" s="3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59"/>
      <c r="B26" s="66"/>
      <c r="C26" s="51" t="s">
        <v>16</v>
      </c>
      <c r="D26" s="16">
        <f>SUM(D20:D25)</f>
        <v>384318.5</v>
      </c>
      <c r="E26" s="16">
        <f t="shared" ref="E26:I26" si="4">SUM(E20:E24)</f>
        <v>206661.4</v>
      </c>
      <c r="F26" s="16">
        <f t="shared" si="4"/>
        <v>99265.4</v>
      </c>
      <c r="G26" s="16">
        <f t="shared" si="4"/>
        <v>69186.100000000006</v>
      </c>
      <c r="H26" s="16">
        <f t="shared" si="4"/>
        <v>9205.6</v>
      </c>
      <c r="I26" s="16">
        <f t="shared" si="4"/>
        <v>0</v>
      </c>
      <c r="J26" s="41"/>
      <c r="K26" s="36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59" t="s">
        <v>80</v>
      </c>
      <c r="B27" s="70"/>
      <c r="C27" s="51">
        <v>2022</v>
      </c>
      <c r="D27" s="16">
        <f t="shared" ref="D27:I32" si="5">D34+D41</f>
        <v>38878.399999999994</v>
      </c>
      <c r="E27" s="16">
        <f t="shared" si="5"/>
        <v>11353.3</v>
      </c>
      <c r="F27" s="16">
        <f t="shared" si="5"/>
        <v>24803.599999999999</v>
      </c>
      <c r="G27" s="16">
        <f t="shared" si="5"/>
        <v>0</v>
      </c>
      <c r="H27" s="16">
        <f t="shared" si="5"/>
        <v>2721.5</v>
      </c>
      <c r="I27" s="16">
        <f t="shared" si="5"/>
        <v>0</v>
      </c>
      <c r="J27" s="41"/>
      <c r="K27" s="36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59"/>
      <c r="B28" s="65"/>
      <c r="C28" s="51">
        <v>2023</v>
      </c>
      <c r="D28" s="16">
        <f t="shared" si="5"/>
        <v>151703.9</v>
      </c>
      <c r="E28" s="16">
        <f t="shared" si="5"/>
        <v>94877.9</v>
      </c>
      <c r="F28" s="16">
        <f t="shared" si="5"/>
        <v>30656.7</v>
      </c>
      <c r="G28" s="16">
        <f t="shared" si="5"/>
        <v>25000</v>
      </c>
      <c r="H28" s="16">
        <f t="shared" si="5"/>
        <v>1169.3</v>
      </c>
      <c r="I28" s="16">
        <f t="shared" si="5"/>
        <v>0</v>
      </c>
      <c r="J28" s="41"/>
      <c r="K28" s="36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59"/>
      <c r="B29" s="65"/>
      <c r="C29" s="51">
        <v>2024</v>
      </c>
      <c r="D29" s="16">
        <f>SUM(E29:I29)</f>
        <v>19616.400000000001</v>
      </c>
      <c r="E29" s="16">
        <f t="shared" si="5"/>
        <v>4569</v>
      </c>
      <c r="F29" s="16">
        <f t="shared" si="5"/>
        <v>10431</v>
      </c>
      <c r="G29" s="16">
        <f t="shared" si="5"/>
        <v>0</v>
      </c>
      <c r="H29" s="16">
        <f t="shared" si="5"/>
        <v>4616.3999999999996</v>
      </c>
      <c r="I29" s="16">
        <f t="shared" si="5"/>
        <v>0</v>
      </c>
      <c r="J29" s="41"/>
      <c r="K29" s="3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59"/>
      <c r="B30" s="65"/>
      <c r="C30" s="51">
        <v>2025</v>
      </c>
      <c r="D30" s="16">
        <f>SUM(E30:I30)</f>
        <v>174119.8</v>
      </c>
      <c r="E30" s="16">
        <f t="shared" si="5"/>
        <v>95861.2</v>
      </c>
      <c r="F30" s="16">
        <f t="shared" si="5"/>
        <v>33374.1</v>
      </c>
      <c r="G30" s="16">
        <f t="shared" si="5"/>
        <v>44186.1</v>
      </c>
      <c r="H30" s="16">
        <f t="shared" si="5"/>
        <v>698.4</v>
      </c>
      <c r="I30" s="16">
        <f t="shared" si="5"/>
        <v>0</v>
      </c>
      <c r="J30" s="41"/>
      <c r="K30" s="3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59"/>
      <c r="B31" s="65"/>
      <c r="C31" s="51">
        <v>2026</v>
      </c>
      <c r="D31" s="16">
        <f>SUM(E31:I31)</f>
        <v>0</v>
      </c>
      <c r="E31" s="16">
        <f t="shared" si="5"/>
        <v>0</v>
      </c>
      <c r="F31" s="16">
        <f t="shared" si="5"/>
        <v>0</v>
      </c>
      <c r="G31" s="16">
        <f t="shared" si="5"/>
        <v>0</v>
      </c>
      <c r="H31" s="16">
        <f t="shared" si="5"/>
        <v>0</v>
      </c>
      <c r="I31" s="16">
        <f t="shared" si="5"/>
        <v>0</v>
      </c>
      <c r="J31" s="41"/>
      <c r="K31" s="3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59"/>
      <c r="B32" s="65"/>
      <c r="C32" s="51">
        <v>2027</v>
      </c>
      <c r="D32" s="16">
        <f>SUM(E32:I32)</f>
        <v>0</v>
      </c>
      <c r="E32" s="16">
        <f t="shared" si="5"/>
        <v>0</v>
      </c>
      <c r="F32" s="16">
        <f t="shared" si="5"/>
        <v>0</v>
      </c>
      <c r="G32" s="16">
        <f t="shared" si="5"/>
        <v>0</v>
      </c>
      <c r="H32" s="16">
        <f t="shared" si="5"/>
        <v>0</v>
      </c>
      <c r="I32" s="16">
        <f t="shared" si="5"/>
        <v>0</v>
      </c>
      <c r="J32" s="41"/>
      <c r="K32" s="3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ht="24.75" customHeight="1">
      <c r="A33" s="59"/>
      <c r="B33" s="66"/>
      <c r="C33" s="51" t="s">
        <v>16</v>
      </c>
      <c r="D33" s="16">
        <f>SUM(D27:D32)</f>
        <v>384318.5</v>
      </c>
      <c r="E33" s="16">
        <f t="shared" ref="E33:I33" si="6">SUM(E27:E31)</f>
        <v>206661.4</v>
      </c>
      <c r="F33" s="16">
        <f t="shared" si="6"/>
        <v>99265.4</v>
      </c>
      <c r="G33" s="16">
        <f t="shared" si="6"/>
        <v>69186.100000000006</v>
      </c>
      <c r="H33" s="16">
        <f>SUM(H27:H31)</f>
        <v>9205.6</v>
      </c>
      <c r="I33" s="16">
        <f t="shared" si="6"/>
        <v>0</v>
      </c>
      <c r="J33" s="41"/>
      <c r="K33" s="3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ht="18.75" customHeight="1">
      <c r="A34" s="61" t="s">
        <v>78</v>
      </c>
      <c r="B34" s="70"/>
      <c r="C34" s="50">
        <v>2022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43"/>
    </row>
    <row r="35" spans="1:227">
      <c r="A35" s="62"/>
      <c r="B35" s="65"/>
      <c r="C35" s="50">
        <v>2023</v>
      </c>
      <c r="D35" s="15">
        <f>SUM(E35:I35)</f>
        <v>135000</v>
      </c>
      <c r="E35" s="15">
        <v>90000</v>
      </c>
      <c r="F35" s="15">
        <v>20000</v>
      </c>
      <c r="G35" s="15">
        <v>25000</v>
      </c>
      <c r="H35" s="15">
        <v>0</v>
      </c>
      <c r="I35" s="15">
        <v>0</v>
      </c>
      <c r="J35" s="43"/>
    </row>
    <row r="36" spans="1:227">
      <c r="A36" s="62"/>
      <c r="B36" s="65"/>
      <c r="C36" s="50">
        <v>2024</v>
      </c>
      <c r="D36" s="15">
        <f>SUM(E36:I36)</f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43"/>
    </row>
    <row r="37" spans="1:227">
      <c r="A37" s="62"/>
      <c r="B37" s="65"/>
      <c r="C37" s="50">
        <v>2025</v>
      </c>
      <c r="D37" s="15">
        <f>SUM(E37:I37)</f>
        <v>152791.79999999999</v>
      </c>
      <c r="E37" s="15">
        <v>90235.3</v>
      </c>
      <c r="F37" s="15">
        <v>20000</v>
      </c>
      <c r="G37" s="15">
        <v>42556.5</v>
      </c>
      <c r="H37" s="15">
        <v>0</v>
      </c>
      <c r="I37" s="15">
        <v>0</v>
      </c>
      <c r="J37" s="43"/>
    </row>
    <row r="38" spans="1:227">
      <c r="A38" s="62"/>
      <c r="B38" s="65"/>
      <c r="C38" s="50">
        <v>2026</v>
      </c>
      <c r="D38" s="15">
        <f t="shared" ref="D38:D39" si="7">SUM(E38:I38)</f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43"/>
    </row>
    <row r="39" spans="1:227">
      <c r="A39" s="62"/>
      <c r="B39" s="65"/>
      <c r="C39" s="50">
        <v>2027</v>
      </c>
      <c r="D39" s="15">
        <f t="shared" si="7"/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43"/>
    </row>
    <row r="40" spans="1:227" ht="25.5" customHeight="1">
      <c r="A40" s="63"/>
      <c r="B40" s="66"/>
      <c r="C40" s="50" t="s">
        <v>16</v>
      </c>
      <c r="D40" s="15">
        <f>SUM(D34:D39)</f>
        <v>287791.8</v>
      </c>
      <c r="E40" s="15">
        <f t="shared" ref="E40:I40" si="8">SUM(E34:E39)</f>
        <v>180235.3</v>
      </c>
      <c r="F40" s="15">
        <f t="shared" si="8"/>
        <v>40000</v>
      </c>
      <c r="G40" s="15">
        <f t="shared" si="8"/>
        <v>67556.5</v>
      </c>
      <c r="H40" s="15">
        <f t="shared" si="8"/>
        <v>0</v>
      </c>
      <c r="I40" s="15">
        <f t="shared" si="8"/>
        <v>0</v>
      </c>
      <c r="J40" s="43"/>
    </row>
    <row r="41" spans="1:227">
      <c r="A41" s="61" t="s">
        <v>18</v>
      </c>
      <c r="B41" s="70"/>
      <c r="C41" s="50">
        <v>2022</v>
      </c>
      <c r="D41" s="15">
        <f t="shared" ref="D41:D46" si="9">SUM(E41:I41)</f>
        <v>38878.399999999994</v>
      </c>
      <c r="E41" s="15">
        <v>11353.3</v>
      </c>
      <c r="F41" s="15">
        <v>24803.599999999999</v>
      </c>
      <c r="G41" s="15">
        <v>0</v>
      </c>
      <c r="H41" s="15">
        <v>2721.5</v>
      </c>
      <c r="I41" s="15">
        <v>0</v>
      </c>
      <c r="J41" s="43"/>
    </row>
    <row r="42" spans="1:227">
      <c r="A42" s="62"/>
      <c r="B42" s="65"/>
      <c r="C42" s="50">
        <v>2023</v>
      </c>
      <c r="D42" s="15">
        <f t="shared" si="9"/>
        <v>16703.900000000001</v>
      </c>
      <c r="E42" s="15">
        <v>4877.8999999999996</v>
      </c>
      <c r="F42" s="15">
        <v>10656.7</v>
      </c>
      <c r="G42" s="15">
        <v>0</v>
      </c>
      <c r="H42" s="15">
        <v>1169.3</v>
      </c>
      <c r="I42" s="15">
        <v>0</v>
      </c>
      <c r="J42" s="43"/>
    </row>
    <row r="43" spans="1:227">
      <c r="A43" s="62"/>
      <c r="B43" s="65"/>
      <c r="C43" s="50">
        <v>2024</v>
      </c>
      <c r="D43" s="15">
        <f t="shared" si="9"/>
        <v>19616.400000000001</v>
      </c>
      <c r="E43" s="15">
        <v>4569</v>
      </c>
      <c r="F43" s="15">
        <v>10431</v>
      </c>
      <c r="G43" s="15">
        <v>0</v>
      </c>
      <c r="H43" s="15">
        <v>4616.3999999999996</v>
      </c>
      <c r="I43" s="15">
        <v>0</v>
      </c>
      <c r="J43" s="43"/>
    </row>
    <row r="44" spans="1:227">
      <c r="A44" s="62"/>
      <c r="B44" s="65"/>
      <c r="C44" s="50">
        <v>2025</v>
      </c>
      <c r="D44" s="15">
        <f t="shared" si="9"/>
        <v>21328</v>
      </c>
      <c r="E44" s="15">
        <v>5625.9</v>
      </c>
      <c r="F44" s="15">
        <v>13374.1</v>
      </c>
      <c r="G44" s="15">
        <v>1629.6</v>
      </c>
      <c r="H44" s="15">
        <v>698.4</v>
      </c>
      <c r="I44" s="15">
        <v>0</v>
      </c>
      <c r="J44" s="43"/>
    </row>
    <row r="45" spans="1:227">
      <c r="A45" s="62"/>
      <c r="B45" s="65"/>
      <c r="C45" s="50">
        <v>2026</v>
      </c>
      <c r="D45" s="15">
        <f t="shared" si="9"/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43"/>
    </row>
    <row r="46" spans="1:227">
      <c r="A46" s="62"/>
      <c r="B46" s="65"/>
      <c r="C46" s="50">
        <v>2027</v>
      </c>
      <c r="D46" s="15">
        <f t="shared" si="9"/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43"/>
    </row>
    <row r="47" spans="1:227">
      <c r="A47" s="63"/>
      <c r="B47" s="66"/>
      <c r="C47" s="50" t="s">
        <v>16</v>
      </c>
      <c r="D47" s="15">
        <f>SUM(D41:D46)</f>
        <v>96526.7</v>
      </c>
      <c r="E47" s="15">
        <f t="shared" ref="E47:I47" si="10">SUM(E41:E46)</f>
        <v>26426.1</v>
      </c>
      <c r="F47" s="15">
        <f t="shared" si="10"/>
        <v>59265.4</v>
      </c>
      <c r="G47" s="15">
        <f t="shared" si="10"/>
        <v>1629.6</v>
      </c>
      <c r="H47" s="15">
        <f t="shared" si="10"/>
        <v>9205.6</v>
      </c>
      <c r="I47" s="15">
        <f t="shared" si="10"/>
        <v>0</v>
      </c>
      <c r="J47" s="43"/>
    </row>
    <row r="48" spans="1:227">
      <c r="A48" s="59" t="s">
        <v>57</v>
      </c>
      <c r="B48" s="84"/>
      <c r="C48" s="51">
        <v>2022</v>
      </c>
      <c r="D48" s="23">
        <f t="shared" ref="D48:G48" si="11">D51+D57+D69+D84+D90</f>
        <v>54988.5</v>
      </c>
      <c r="E48" s="23">
        <f t="shared" si="11"/>
        <v>0</v>
      </c>
      <c r="F48" s="23">
        <f t="shared" si="11"/>
        <v>40132.1</v>
      </c>
      <c r="G48" s="23">
        <f t="shared" si="11"/>
        <v>0</v>
      </c>
      <c r="H48" s="23">
        <f>H51+H57+H69+H84+H90</f>
        <v>14856.400000000001</v>
      </c>
      <c r="I48" s="23">
        <f>(I51+I57+I63+I69+I84+I135)</f>
        <v>0</v>
      </c>
      <c r="J48" s="41"/>
      <c r="K48" s="36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</row>
    <row r="49" spans="1:227">
      <c r="A49" s="59"/>
      <c r="B49" s="85"/>
      <c r="C49" s="51">
        <v>2023</v>
      </c>
      <c r="D49" s="23">
        <f t="shared" ref="D49:G49" si="12">D52+D58+D64+D70+D85+D91</f>
        <v>65759</v>
      </c>
      <c r="E49" s="23">
        <f t="shared" si="12"/>
        <v>0</v>
      </c>
      <c r="F49" s="23">
        <f t="shared" si="12"/>
        <v>34603.4</v>
      </c>
      <c r="G49" s="23">
        <f t="shared" si="12"/>
        <v>0</v>
      </c>
      <c r="H49" s="23">
        <f>H52+H58+H64+H70+H85+H91</f>
        <v>31155.599999999999</v>
      </c>
      <c r="I49" s="23">
        <f>I52+I58+I64+I70+I85+I91</f>
        <v>0</v>
      </c>
      <c r="J49" s="41"/>
      <c r="K49" s="36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</row>
    <row r="50" spans="1:227">
      <c r="A50" s="59"/>
      <c r="B50" s="86"/>
      <c r="C50" s="51" t="s">
        <v>16</v>
      </c>
      <c r="D50" s="16">
        <f t="shared" ref="D50:I50" si="13">SUM(D48:D49)</f>
        <v>120747.5</v>
      </c>
      <c r="E50" s="16">
        <f t="shared" si="13"/>
        <v>0</v>
      </c>
      <c r="F50" s="16">
        <f t="shared" si="13"/>
        <v>74735.5</v>
      </c>
      <c r="G50" s="16">
        <f t="shared" si="13"/>
        <v>0</v>
      </c>
      <c r="H50" s="16">
        <f t="shared" si="13"/>
        <v>46012</v>
      </c>
      <c r="I50" s="16">
        <f t="shared" si="13"/>
        <v>0</v>
      </c>
      <c r="J50" s="41"/>
      <c r="K50" s="36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</row>
    <row r="51" spans="1:227">
      <c r="A51" s="59" t="s">
        <v>58</v>
      </c>
      <c r="B51" s="70"/>
      <c r="C51" s="51">
        <v>2022</v>
      </c>
      <c r="D51" s="16">
        <f t="shared" ref="D51:I52" si="14">D54</f>
        <v>18956.400000000001</v>
      </c>
      <c r="E51" s="16">
        <f t="shared" si="14"/>
        <v>0</v>
      </c>
      <c r="F51" s="16">
        <f t="shared" si="14"/>
        <v>13365.6</v>
      </c>
      <c r="G51" s="16">
        <f t="shared" si="14"/>
        <v>0</v>
      </c>
      <c r="H51" s="16">
        <f t="shared" si="14"/>
        <v>5590.8</v>
      </c>
      <c r="I51" s="16">
        <f t="shared" si="14"/>
        <v>0</v>
      </c>
      <c r="J51" s="41"/>
      <c r="K51" s="36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</row>
    <row r="52" spans="1:227">
      <c r="A52" s="59"/>
      <c r="B52" s="65"/>
      <c r="C52" s="51">
        <v>2023</v>
      </c>
      <c r="D52" s="16">
        <f t="shared" si="14"/>
        <v>49077.9</v>
      </c>
      <c r="E52" s="16">
        <f t="shared" si="14"/>
        <v>0</v>
      </c>
      <c r="F52" s="16">
        <f t="shared" si="14"/>
        <v>34603.4</v>
      </c>
      <c r="G52" s="16">
        <f t="shared" si="14"/>
        <v>0</v>
      </c>
      <c r="H52" s="16">
        <f t="shared" si="14"/>
        <v>14474.5</v>
      </c>
      <c r="I52" s="16">
        <f t="shared" si="14"/>
        <v>0</v>
      </c>
      <c r="J52" s="41"/>
      <c r="K52" s="36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</row>
    <row r="53" spans="1:227" ht="32.25" customHeight="1">
      <c r="A53" s="59"/>
      <c r="B53" s="66"/>
      <c r="C53" s="51" t="s">
        <v>16</v>
      </c>
      <c r="D53" s="23">
        <f t="shared" ref="D53:I53" si="15">SUM(D51:D52)</f>
        <v>68034.3</v>
      </c>
      <c r="E53" s="23">
        <f t="shared" si="15"/>
        <v>0</v>
      </c>
      <c r="F53" s="23">
        <f t="shared" si="15"/>
        <v>47969</v>
      </c>
      <c r="G53" s="23">
        <f t="shared" si="15"/>
        <v>0</v>
      </c>
      <c r="H53" s="23">
        <f t="shared" si="15"/>
        <v>20065.3</v>
      </c>
      <c r="I53" s="23">
        <f t="shared" si="15"/>
        <v>0</v>
      </c>
      <c r="J53" s="41"/>
      <c r="K53" s="36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</row>
    <row r="54" spans="1:227">
      <c r="A54" s="61" t="s">
        <v>19</v>
      </c>
      <c r="B54" s="70"/>
      <c r="C54" s="50">
        <v>2022</v>
      </c>
      <c r="D54" s="15">
        <f>SUM(E54:I54)</f>
        <v>18956.400000000001</v>
      </c>
      <c r="E54" s="15">
        <v>0</v>
      </c>
      <c r="F54" s="15">
        <v>13365.6</v>
      </c>
      <c r="G54" s="15">
        <v>0</v>
      </c>
      <c r="H54" s="15">
        <v>5590.8</v>
      </c>
      <c r="I54" s="15">
        <v>0</v>
      </c>
      <c r="J54" s="43"/>
    </row>
    <row r="55" spans="1:227">
      <c r="A55" s="62"/>
      <c r="B55" s="65"/>
      <c r="C55" s="50">
        <v>2023</v>
      </c>
      <c r="D55" s="15">
        <f>SUM(E55:I55)</f>
        <v>49077.9</v>
      </c>
      <c r="E55" s="15">
        <v>0</v>
      </c>
      <c r="F55" s="15">
        <v>34603.4</v>
      </c>
      <c r="G55" s="15">
        <v>0</v>
      </c>
      <c r="H55" s="15">
        <v>14474.5</v>
      </c>
      <c r="I55" s="15">
        <v>0</v>
      </c>
      <c r="J55" s="43"/>
    </row>
    <row r="56" spans="1:227">
      <c r="A56" s="63"/>
      <c r="B56" s="66"/>
      <c r="C56" s="50" t="s">
        <v>16</v>
      </c>
      <c r="D56" s="15">
        <f t="shared" ref="D56:I56" si="16">SUM(D54:D55)</f>
        <v>68034.3</v>
      </c>
      <c r="E56" s="15">
        <f t="shared" si="16"/>
        <v>0</v>
      </c>
      <c r="F56" s="15">
        <f t="shared" si="16"/>
        <v>47969</v>
      </c>
      <c r="G56" s="15">
        <f t="shared" si="16"/>
        <v>0</v>
      </c>
      <c r="H56" s="15">
        <f t="shared" si="16"/>
        <v>20065.3</v>
      </c>
      <c r="I56" s="15">
        <f t="shared" si="16"/>
        <v>0</v>
      </c>
      <c r="J56" s="43"/>
    </row>
    <row r="57" spans="1:227">
      <c r="A57" s="59" t="s">
        <v>59</v>
      </c>
      <c r="B57" s="70"/>
      <c r="C57" s="51">
        <v>2022</v>
      </c>
      <c r="D57" s="16">
        <f t="shared" ref="D57:I59" si="17">D60</f>
        <v>7300</v>
      </c>
      <c r="E57" s="16">
        <f t="shared" si="17"/>
        <v>0</v>
      </c>
      <c r="F57" s="16">
        <f t="shared" si="17"/>
        <v>6862</v>
      </c>
      <c r="G57" s="16">
        <f t="shared" si="17"/>
        <v>0</v>
      </c>
      <c r="H57" s="16">
        <f t="shared" si="17"/>
        <v>438</v>
      </c>
      <c r="I57" s="16">
        <f t="shared" si="17"/>
        <v>0</v>
      </c>
      <c r="J57" s="41"/>
      <c r="K57" s="36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</row>
    <row r="58" spans="1:227">
      <c r="A58" s="59"/>
      <c r="B58" s="65"/>
      <c r="C58" s="51">
        <v>2023</v>
      </c>
      <c r="D58" s="16">
        <f t="shared" si="17"/>
        <v>6300</v>
      </c>
      <c r="E58" s="16">
        <f t="shared" si="17"/>
        <v>0</v>
      </c>
      <c r="F58" s="16">
        <f t="shared" si="17"/>
        <v>0</v>
      </c>
      <c r="G58" s="16">
        <f t="shared" si="17"/>
        <v>0</v>
      </c>
      <c r="H58" s="16">
        <f t="shared" si="17"/>
        <v>6300</v>
      </c>
      <c r="I58" s="16">
        <f t="shared" si="17"/>
        <v>0</v>
      </c>
      <c r="J58" s="41"/>
      <c r="K58" s="36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</row>
    <row r="59" spans="1:227" ht="27.75" customHeight="1">
      <c r="A59" s="59"/>
      <c r="B59" s="66"/>
      <c r="C59" s="51" t="s">
        <v>16</v>
      </c>
      <c r="D59" s="16">
        <f t="shared" si="17"/>
        <v>13600</v>
      </c>
      <c r="E59" s="16">
        <f t="shared" si="17"/>
        <v>0</v>
      </c>
      <c r="F59" s="16">
        <f t="shared" si="17"/>
        <v>6862</v>
      </c>
      <c r="G59" s="16">
        <f t="shared" si="17"/>
        <v>0</v>
      </c>
      <c r="H59" s="16">
        <f t="shared" si="17"/>
        <v>6738</v>
      </c>
      <c r="I59" s="16">
        <f t="shared" si="17"/>
        <v>0</v>
      </c>
      <c r="J59" s="41"/>
      <c r="K59" s="36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</row>
    <row r="60" spans="1:227">
      <c r="A60" s="61" t="s">
        <v>20</v>
      </c>
      <c r="B60" s="70"/>
      <c r="C60" s="50">
        <v>2022</v>
      </c>
      <c r="D60" s="15">
        <f>SUM(E60:I60)</f>
        <v>7300</v>
      </c>
      <c r="E60" s="15">
        <v>0</v>
      </c>
      <c r="F60" s="15">
        <v>6862</v>
      </c>
      <c r="G60" s="15">
        <v>0</v>
      </c>
      <c r="H60" s="15">
        <v>438</v>
      </c>
      <c r="I60" s="15">
        <v>0</v>
      </c>
      <c r="J60" s="43"/>
    </row>
    <row r="61" spans="1:227">
      <c r="A61" s="62"/>
      <c r="B61" s="65"/>
      <c r="C61" s="50">
        <v>2023</v>
      </c>
      <c r="D61" s="15">
        <f>SUM(E61:I61)</f>
        <v>6300</v>
      </c>
      <c r="E61" s="15">
        <v>0</v>
      </c>
      <c r="F61" s="15">
        <v>0</v>
      </c>
      <c r="G61" s="15">
        <v>0</v>
      </c>
      <c r="H61" s="15">
        <v>6300</v>
      </c>
      <c r="I61" s="15">
        <v>0</v>
      </c>
      <c r="J61" s="43"/>
    </row>
    <row r="62" spans="1:227">
      <c r="A62" s="63"/>
      <c r="B62" s="66"/>
      <c r="C62" s="50" t="s">
        <v>16</v>
      </c>
      <c r="D62" s="15">
        <f t="shared" ref="D62:I62" si="18">SUM(D60:D61)</f>
        <v>13600</v>
      </c>
      <c r="E62" s="15">
        <f t="shared" si="18"/>
        <v>0</v>
      </c>
      <c r="F62" s="15">
        <f t="shared" si="18"/>
        <v>6862</v>
      </c>
      <c r="G62" s="15">
        <f t="shared" si="18"/>
        <v>0</v>
      </c>
      <c r="H62" s="15">
        <f t="shared" si="18"/>
        <v>6738</v>
      </c>
      <c r="I62" s="15">
        <f t="shared" si="18"/>
        <v>0</v>
      </c>
      <c r="J62" s="43"/>
    </row>
    <row r="63" spans="1:227" ht="30" customHeight="1">
      <c r="A63" s="59" t="s">
        <v>60</v>
      </c>
      <c r="B63" s="70"/>
      <c r="C63" s="51">
        <v>2022</v>
      </c>
      <c r="D63" s="16">
        <f t="shared" ref="D63:H64" si="19">D66</f>
        <v>0</v>
      </c>
      <c r="E63" s="16">
        <f t="shared" si="19"/>
        <v>0</v>
      </c>
      <c r="F63" s="16">
        <f t="shared" si="19"/>
        <v>0</v>
      </c>
      <c r="G63" s="16">
        <f t="shared" si="19"/>
        <v>0</v>
      </c>
      <c r="H63" s="16">
        <f t="shared" si="19"/>
        <v>0</v>
      </c>
      <c r="I63" s="16">
        <v>0</v>
      </c>
      <c r="J63" s="41"/>
      <c r="K63" s="36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</row>
    <row r="64" spans="1:227" ht="27" customHeight="1">
      <c r="A64" s="59"/>
      <c r="B64" s="65"/>
      <c r="C64" s="51">
        <v>2023</v>
      </c>
      <c r="D64" s="16">
        <f t="shared" si="19"/>
        <v>0</v>
      </c>
      <c r="E64" s="16">
        <f t="shared" si="19"/>
        <v>0</v>
      </c>
      <c r="F64" s="16">
        <f t="shared" si="19"/>
        <v>0</v>
      </c>
      <c r="G64" s="16">
        <f t="shared" si="19"/>
        <v>0</v>
      </c>
      <c r="H64" s="16">
        <f t="shared" si="19"/>
        <v>0</v>
      </c>
      <c r="I64" s="16">
        <f>I67</f>
        <v>0</v>
      </c>
      <c r="J64" s="41"/>
      <c r="K64" s="36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</row>
    <row r="65" spans="1:227" ht="39" customHeight="1">
      <c r="A65" s="59"/>
      <c r="B65" s="66"/>
      <c r="C65" s="51" t="s">
        <v>16</v>
      </c>
      <c r="D65" s="16">
        <f>SUM(D63:D64)</f>
        <v>0</v>
      </c>
      <c r="E65" s="16">
        <f>E68</f>
        <v>0</v>
      </c>
      <c r="F65" s="16">
        <f>F68</f>
        <v>0</v>
      </c>
      <c r="G65" s="16">
        <f>G68</f>
        <v>0</v>
      </c>
      <c r="H65" s="16">
        <f>H68</f>
        <v>0</v>
      </c>
      <c r="I65" s="16">
        <f>I68</f>
        <v>0</v>
      </c>
      <c r="J65" s="41"/>
      <c r="K65" s="36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</row>
    <row r="66" spans="1:227">
      <c r="A66" s="61" t="s">
        <v>21</v>
      </c>
      <c r="B66" s="70"/>
      <c r="C66" s="50">
        <v>2022</v>
      </c>
      <c r="D66" s="15">
        <f>SUM(E66:I66)</f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43"/>
    </row>
    <row r="67" spans="1:227">
      <c r="A67" s="62"/>
      <c r="B67" s="65"/>
      <c r="C67" s="50">
        <v>2023</v>
      </c>
      <c r="D67" s="15">
        <f>SUM(E67:I67)</f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43"/>
    </row>
    <row r="68" spans="1:227">
      <c r="A68" s="63"/>
      <c r="B68" s="66"/>
      <c r="C68" s="50" t="s">
        <v>16</v>
      </c>
      <c r="D68" s="15">
        <f t="shared" ref="D68:I68" si="20">SUM(D66:D67)</f>
        <v>0</v>
      </c>
      <c r="E68" s="15">
        <f t="shared" si="20"/>
        <v>0</v>
      </c>
      <c r="F68" s="15">
        <f t="shared" si="20"/>
        <v>0</v>
      </c>
      <c r="G68" s="15">
        <f t="shared" si="20"/>
        <v>0</v>
      </c>
      <c r="H68" s="15">
        <f t="shared" si="20"/>
        <v>0</v>
      </c>
      <c r="I68" s="15">
        <f t="shared" si="20"/>
        <v>0</v>
      </c>
      <c r="J68" s="43"/>
    </row>
    <row r="69" spans="1:227" ht="30" customHeight="1">
      <c r="A69" s="59" t="s">
        <v>61</v>
      </c>
      <c r="B69" s="87"/>
      <c r="C69" s="51">
        <v>2022</v>
      </c>
      <c r="D69" s="16">
        <f t="shared" ref="D69:I70" si="21">D72+D75+D78+D81</f>
        <v>28732.1</v>
      </c>
      <c r="E69" s="16">
        <f t="shared" si="21"/>
        <v>0</v>
      </c>
      <c r="F69" s="16">
        <f t="shared" si="21"/>
        <v>19904.5</v>
      </c>
      <c r="G69" s="16">
        <f t="shared" si="21"/>
        <v>0</v>
      </c>
      <c r="H69" s="16">
        <f t="shared" si="21"/>
        <v>8827.6</v>
      </c>
      <c r="I69" s="16">
        <f t="shared" si="21"/>
        <v>0</v>
      </c>
      <c r="J69" s="41"/>
      <c r="K69" s="36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</row>
    <row r="70" spans="1:227" ht="33.75" customHeight="1">
      <c r="A70" s="59"/>
      <c r="B70" s="88"/>
      <c r="C70" s="51">
        <v>2023</v>
      </c>
      <c r="D70" s="16">
        <f t="shared" si="21"/>
        <v>3189.8</v>
      </c>
      <c r="E70" s="16">
        <f t="shared" si="21"/>
        <v>0</v>
      </c>
      <c r="F70" s="16">
        <f t="shared" si="21"/>
        <v>0</v>
      </c>
      <c r="G70" s="16">
        <f t="shared" si="21"/>
        <v>0</v>
      </c>
      <c r="H70" s="16">
        <f t="shared" si="21"/>
        <v>3189.8</v>
      </c>
      <c r="I70" s="16">
        <f t="shared" si="21"/>
        <v>0</v>
      </c>
      <c r="J70" s="41"/>
      <c r="K70" s="36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</row>
    <row r="71" spans="1:227" ht="54.75" customHeight="1">
      <c r="A71" s="59"/>
      <c r="B71" s="88"/>
      <c r="C71" s="51" t="s">
        <v>16</v>
      </c>
      <c r="D71" s="16">
        <f t="shared" ref="D71:I71" si="22">SUM(D69:D70)</f>
        <v>31921.899999999998</v>
      </c>
      <c r="E71" s="16">
        <f t="shared" si="22"/>
        <v>0</v>
      </c>
      <c r="F71" s="16">
        <f t="shared" si="22"/>
        <v>19904.5</v>
      </c>
      <c r="G71" s="16">
        <f t="shared" si="22"/>
        <v>0</v>
      </c>
      <c r="H71" s="16">
        <f t="shared" si="22"/>
        <v>12017.400000000001</v>
      </c>
      <c r="I71" s="16">
        <f t="shared" si="22"/>
        <v>0</v>
      </c>
      <c r="J71" s="41"/>
      <c r="K71" s="36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</row>
    <row r="72" spans="1:227">
      <c r="A72" s="61" t="s">
        <v>22</v>
      </c>
      <c r="B72" s="70"/>
      <c r="C72" s="50">
        <v>2022</v>
      </c>
      <c r="D72" s="15">
        <f>SUM(E72:I72)</f>
        <v>6446.1</v>
      </c>
      <c r="E72" s="15">
        <v>0</v>
      </c>
      <c r="F72" s="15">
        <v>0</v>
      </c>
      <c r="G72" s="15">
        <v>0</v>
      </c>
      <c r="H72" s="15">
        <v>6446.1</v>
      </c>
      <c r="I72" s="15">
        <v>0</v>
      </c>
      <c r="J72" s="43"/>
    </row>
    <row r="73" spans="1:227">
      <c r="A73" s="62"/>
      <c r="B73" s="65"/>
      <c r="C73" s="50">
        <v>2023</v>
      </c>
      <c r="D73" s="15">
        <f>SUM(E73:I73)</f>
        <v>3144.8</v>
      </c>
      <c r="E73" s="15">
        <v>0</v>
      </c>
      <c r="F73" s="15">
        <v>0</v>
      </c>
      <c r="G73" s="15">
        <v>0</v>
      </c>
      <c r="H73" s="15">
        <v>3144.8</v>
      </c>
      <c r="I73" s="15">
        <v>0</v>
      </c>
      <c r="J73" s="43"/>
    </row>
    <row r="74" spans="1:227">
      <c r="A74" s="63"/>
      <c r="B74" s="66"/>
      <c r="C74" s="50" t="s">
        <v>16</v>
      </c>
      <c r="D74" s="15">
        <f t="shared" ref="D74:I74" si="23">SUM(D72:D73)</f>
        <v>9590.9000000000015</v>
      </c>
      <c r="E74" s="15">
        <f t="shared" si="23"/>
        <v>0</v>
      </c>
      <c r="F74" s="15">
        <f t="shared" si="23"/>
        <v>0</v>
      </c>
      <c r="G74" s="15">
        <f t="shared" si="23"/>
        <v>0</v>
      </c>
      <c r="H74" s="15">
        <f t="shared" si="23"/>
        <v>9590.9000000000015</v>
      </c>
      <c r="I74" s="15">
        <f t="shared" si="23"/>
        <v>0</v>
      </c>
      <c r="J74" s="43"/>
    </row>
    <row r="75" spans="1:227" s="6" customFormat="1">
      <c r="A75" s="61" t="s">
        <v>69</v>
      </c>
      <c r="B75" s="70"/>
      <c r="C75" s="50">
        <v>2022</v>
      </c>
      <c r="D75" s="15">
        <f>SUM(E75:I75)</f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4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</row>
    <row r="76" spans="1:227" s="6" customFormat="1">
      <c r="A76" s="62"/>
      <c r="B76" s="65"/>
      <c r="C76" s="50">
        <v>2023</v>
      </c>
      <c r="D76" s="15">
        <f>SUM(E76:I76)</f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43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</row>
    <row r="77" spans="1:227" s="6" customFormat="1">
      <c r="A77" s="63"/>
      <c r="B77" s="66"/>
      <c r="C77" s="50" t="s">
        <v>16</v>
      </c>
      <c r="D77" s="15">
        <f t="shared" ref="D77:I77" si="24">SUM(D75:D76)</f>
        <v>0</v>
      </c>
      <c r="E77" s="15">
        <f t="shared" si="24"/>
        <v>0</v>
      </c>
      <c r="F77" s="15">
        <f t="shared" si="24"/>
        <v>0</v>
      </c>
      <c r="G77" s="15">
        <f t="shared" si="24"/>
        <v>0</v>
      </c>
      <c r="H77" s="15">
        <f t="shared" si="24"/>
        <v>0</v>
      </c>
      <c r="I77" s="15">
        <f t="shared" si="24"/>
        <v>0</v>
      </c>
      <c r="J77" s="4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</row>
    <row r="78" spans="1:227" s="6" customFormat="1">
      <c r="A78" s="61" t="s">
        <v>0</v>
      </c>
      <c r="B78" s="70"/>
      <c r="C78" s="50">
        <v>2022</v>
      </c>
      <c r="D78" s="15">
        <f>SUM(E78:I78)</f>
        <v>650.70000000000005</v>
      </c>
      <c r="E78" s="15">
        <v>0</v>
      </c>
      <c r="F78" s="15">
        <v>0</v>
      </c>
      <c r="G78" s="15">
        <v>0</v>
      </c>
      <c r="H78" s="15">
        <v>650.70000000000005</v>
      </c>
      <c r="I78" s="15">
        <v>0</v>
      </c>
      <c r="J78" s="43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</row>
    <row r="79" spans="1:227" s="6" customFormat="1">
      <c r="A79" s="62"/>
      <c r="B79" s="65"/>
      <c r="C79" s="50">
        <v>2023</v>
      </c>
      <c r="D79" s="15">
        <f>SUM(E79:I79)</f>
        <v>45</v>
      </c>
      <c r="E79" s="15">
        <v>0</v>
      </c>
      <c r="F79" s="15">
        <v>0</v>
      </c>
      <c r="G79" s="15">
        <v>0</v>
      </c>
      <c r="H79" s="15">
        <v>45</v>
      </c>
      <c r="I79" s="15">
        <v>0</v>
      </c>
      <c r="J79" s="4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</row>
    <row r="80" spans="1:227" s="6" customFormat="1">
      <c r="A80" s="63"/>
      <c r="B80" s="66"/>
      <c r="C80" s="50" t="s">
        <v>16</v>
      </c>
      <c r="D80" s="15">
        <f t="shared" ref="D80:I80" si="25">SUM(D78:D79)</f>
        <v>695.7</v>
      </c>
      <c r="E80" s="15">
        <f t="shared" si="25"/>
        <v>0</v>
      </c>
      <c r="F80" s="15">
        <f t="shared" si="25"/>
        <v>0</v>
      </c>
      <c r="G80" s="15">
        <f t="shared" si="25"/>
        <v>0</v>
      </c>
      <c r="H80" s="15">
        <f t="shared" si="25"/>
        <v>695.7</v>
      </c>
      <c r="I80" s="15">
        <f t="shared" si="25"/>
        <v>0</v>
      </c>
      <c r="J80" s="43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</row>
    <row r="81" spans="1:227" s="6" customFormat="1">
      <c r="A81" s="61" t="s">
        <v>23</v>
      </c>
      <c r="B81" s="70"/>
      <c r="C81" s="50">
        <v>2022</v>
      </c>
      <c r="D81" s="15">
        <f>SUM(E81:I81)</f>
        <v>21635.3</v>
      </c>
      <c r="E81" s="15">
        <v>0</v>
      </c>
      <c r="F81" s="15">
        <v>19904.5</v>
      </c>
      <c r="G81" s="15">
        <v>0</v>
      </c>
      <c r="H81" s="15">
        <v>1730.8</v>
      </c>
      <c r="I81" s="15">
        <v>0</v>
      </c>
      <c r="J81" s="4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</row>
    <row r="82" spans="1:227" s="6" customFormat="1">
      <c r="A82" s="62"/>
      <c r="B82" s="65"/>
      <c r="C82" s="50">
        <v>2023</v>
      </c>
      <c r="D82" s="15">
        <f>SUM(E82:I82)</f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43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</row>
    <row r="83" spans="1:227" s="6" customFormat="1">
      <c r="A83" s="63"/>
      <c r="B83" s="66"/>
      <c r="C83" s="50" t="s">
        <v>16</v>
      </c>
      <c r="D83" s="15">
        <f t="shared" ref="D83:I83" si="26">SUM(D81:D82)</f>
        <v>21635.3</v>
      </c>
      <c r="E83" s="15">
        <f t="shared" si="26"/>
        <v>0</v>
      </c>
      <c r="F83" s="15">
        <f t="shared" si="26"/>
        <v>19904.5</v>
      </c>
      <c r="G83" s="15">
        <f t="shared" si="26"/>
        <v>0</v>
      </c>
      <c r="H83" s="15">
        <f t="shared" si="26"/>
        <v>1730.8</v>
      </c>
      <c r="I83" s="15">
        <f t="shared" si="26"/>
        <v>0</v>
      </c>
      <c r="J83" s="4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</row>
    <row r="84" spans="1:227" s="6" customFormat="1">
      <c r="A84" s="59" t="s">
        <v>62</v>
      </c>
      <c r="B84" s="70"/>
      <c r="C84" s="51">
        <v>2022</v>
      </c>
      <c r="D84" s="16">
        <f t="shared" ref="D84:H85" si="27">D87</f>
        <v>0</v>
      </c>
      <c r="E84" s="16">
        <f t="shared" si="27"/>
        <v>0</v>
      </c>
      <c r="F84" s="16">
        <f t="shared" si="27"/>
        <v>0</v>
      </c>
      <c r="G84" s="16">
        <f t="shared" si="27"/>
        <v>0</v>
      </c>
      <c r="H84" s="16">
        <f t="shared" si="27"/>
        <v>0</v>
      </c>
      <c r="I84" s="16">
        <v>0</v>
      </c>
      <c r="J84" s="41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</row>
    <row r="85" spans="1:227" s="6" customFormat="1">
      <c r="A85" s="59"/>
      <c r="B85" s="65"/>
      <c r="C85" s="51">
        <v>2023</v>
      </c>
      <c r="D85" s="16">
        <f t="shared" si="27"/>
        <v>7191.3</v>
      </c>
      <c r="E85" s="16">
        <f t="shared" si="27"/>
        <v>0</v>
      </c>
      <c r="F85" s="16">
        <f t="shared" si="27"/>
        <v>0</v>
      </c>
      <c r="G85" s="16">
        <f t="shared" si="27"/>
        <v>0</v>
      </c>
      <c r="H85" s="16">
        <f t="shared" si="27"/>
        <v>7191.3</v>
      </c>
      <c r="I85" s="16">
        <f>I88</f>
        <v>0</v>
      </c>
      <c r="J85" s="41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</row>
    <row r="86" spans="1:227" s="6" customFormat="1">
      <c r="A86" s="59"/>
      <c r="B86" s="66"/>
      <c r="C86" s="51" t="s">
        <v>16</v>
      </c>
      <c r="D86" s="16">
        <f t="shared" ref="D86:I86" si="28">SUM(D84:D85)</f>
        <v>7191.3</v>
      </c>
      <c r="E86" s="16">
        <f t="shared" si="28"/>
        <v>0</v>
      </c>
      <c r="F86" s="16">
        <f t="shared" si="28"/>
        <v>0</v>
      </c>
      <c r="G86" s="16">
        <f t="shared" si="28"/>
        <v>0</v>
      </c>
      <c r="H86" s="16">
        <f t="shared" si="28"/>
        <v>7191.3</v>
      </c>
      <c r="I86" s="16">
        <f t="shared" si="28"/>
        <v>0</v>
      </c>
      <c r="J86" s="41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</row>
    <row r="87" spans="1:227" s="6" customFormat="1">
      <c r="A87" s="61" t="s">
        <v>24</v>
      </c>
      <c r="B87" s="70"/>
      <c r="C87" s="50">
        <v>2022</v>
      </c>
      <c r="D87" s="15">
        <f>SUM(E87:I87)</f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4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</row>
    <row r="88" spans="1:227" s="6" customFormat="1" ht="20.25" customHeight="1">
      <c r="A88" s="62"/>
      <c r="B88" s="65"/>
      <c r="C88" s="50">
        <v>2023</v>
      </c>
      <c r="D88" s="15">
        <f>SUM(E88:I88)</f>
        <v>7191.3</v>
      </c>
      <c r="E88" s="15">
        <v>0</v>
      </c>
      <c r="F88" s="15">
        <v>0</v>
      </c>
      <c r="G88" s="15">
        <v>0</v>
      </c>
      <c r="H88" s="15">
        <v>7191.3</v>
      </c>
      <c r="I88" s="15">
        <v>0</v>
      </c>
      <c r="J88" s="43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</row>
    <row r="89" spans="1:227" s="6" customFormat="1" ht="18" customHeight="1">
      <c r="A89" s="63"/>
      <c r="B89" s="66"/>
      <c r="C89" s="50" t="s">
        <v>16</v>
      </c>
      <c r="D89" s="15">
        <f t="shared" ref="D89:I89" si="29">SUM(D87:D88)</f>
        <v>7191.3</v>
      </c>
      <c r="E89" s="15">
        <f t="shared" si="29"/>
        <v>0</v>
      </c>
      <c r="F89" s="15">
        <f t="shared" si="29"/>
        <v>0</v>
      </c>
      <c r="G89" s="15">
        <f t="shared" si="29"/>
        <v>0</v>
      </c>
      <c r="H89" s="15">
        <f t="shared" si="29"/>
        <v>7191.3</v>
      </c>
      <c r="I89" s="15">
        <f t="shared" si="29"/>
        <v>0</v>
      </c>
      <c r="J89" s="4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</row>
    <row r="90" spans="1:227" s="6" customFormat="1" ht="18" customHeight="1">
      <c r="A90" s="59" t="s">
        <v>63</v>
      </c>
      <c r="B90" s="70"/>
      <c r="C90" s="51">
        <v>2022</v>
      </c>
      <c r="D90" s="16">
        <f t="shared" ref="D90:H91" si="30">D93</f>
        <v>0</v>
      </c>
      <c r="E90" s="16">
        <f t="shared" si="30"/>
        <v>0</v>
      </c>
      <c r="F90" s="16">
        <f t="shared" si="30"/>
        <v>0</v>
      </c>
      <c r="G90" s="16">
        <f t="shared" si="30"/>
        <v>0</v>
      </c>
      <c r="H90" s="16">
        <f t="shared" si="30"/>
        <v>0</v>
      </c>
      <c r="I90" s="16">
        <v>0</v>
      </c>
      <c r="J90" s="41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</row>
    <row r="91" spans="1:227" s="6" customFormat="1" ht="18" customHeight="1">
      <c r="A91" s="59"/>
      <c r="B91" s="65"/>
      <c r="C91" s="51">
        <v>2023</v>
      </c>
      <c r="D91" s="16">
        <f t="shared" si="30"/>
        <v>0</v>
      </c>
      <c r="E91" s="16">
        <f t="shared" si="30"/>
        <v>0</v>
      </c>
      <c r="F91" s="16">
        <f t="shared" si="30"/>
        <v>0</v>
      </c>
      <c r="G91" s="16">
        <f t="shared" si="30"/>
        <v>0</v>
      </c>
      <c r="H91" s="16">
        <f t="shared" si="30"/>
        <v>0</v>
      </c>
      <c r="I91" s="16">
        <f>I94</f>
        <v>0</v>
      </c>
      <c r="J91" s="41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</row>
    <row r="92" spans="1:227" s="6" customFormat="1" ht="45" customHeight="1">
      <c r="A92" s="59"/>
      <c r="B92" s="66"/>
      <c r="C92" s="51" t="s">
        <v>16</v>
      </c>
      <c r="D92" s="16">
        <f t="shared" ref="D92:I92" si="31">SUM(D90:D91)</f>
        <v>0</v>
      </c>
      <c r="E92" s="16">
        <f t="shared" si="31"/>
        <v>0</v>
      </c>
      <c r="F92" s="16">
        <f t="shared" si="31"/>
        <v>0</v>
      </c>
      <c r="G92" s="16">
        <f t="shared" si="31"/>
        <v>0</v>
      </c>
      <c r="H92" s="16">
        <f t="shared" si="31"/>
        <v>0</v>
      </c>
      <c r="I92" s="16">
        <f t="shared" si="31"/>
        <v>0</v>
      </c>
      <c r="J92" s="41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</row>
    <row r="93" spans="1:227" s="6" customFormat="1" ht="18" customHeight="1">
      <c r="A93" s="61" t="s">
        <v>25</v>
      </c>
      <c r="B93" s="70"/>
      <c r="C93" s="50">
        <v>2022</v>
      </c>
      <c r="D93" s="15">
        <f>SUM(E93:I93)</f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4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</row>
    <row r="94" spans="1:227" s="6" customFormat="1" ht="24" customHeight="1">
      <c r="A94" s="62"/>
      <c r="B94" s="65"/>
      <c r="C94" s="50">
        <v>2023</v>
      </c>
      <c r="D94" s="15">
        <f>SUM(E94:I94)</f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43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</row>
    <row r="95" spans="1:227" s="6" customFormat="1" ht="33" customHeight="1">
      <c r="A95" s="63"/>
      <c r="B95" s="66"/>
      <c r="C95" s="50" t="s">
        <v>16</v>
      </c>
      <c r="D95" s="15">
        <f t="shared" ref="D95:I95" si="32">SUM(D93:D94)</f>
        <v>0</v>
      </c>
      <c r="E95" s="15">
        <f t="shared" si="32"/>
        <v>0</v>
      </c>
      <c r="F95" s="15">
        <f t="shared" si="32"/>
        <v>0</v>
      </c>
      <c r="G95" s="15">
        <f t="shared" si="32"/>
        <v>0</v>
      </c>
      <c r="H95" s="15">
        <f t="shared" si="32"/>
        <v>0</v>
      </c>
      <c r="I95" s="15">
        <f t="shared" si="32"/>
        <v>0</v>
      </c>
      <c r="J95" s="4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</row>
    <row r="96" spans="1:227" s="6" customFormat="1" ht="18" customHeight="1">
      <c r="A96" s="59" t="s">
        <v>64</v>
      </c>
      <c r="B96" s="84"/>
      <c r="C96" s="51">
        <v>2024</v>
      </c>
      <c r="D96" s="23">
        <f>D101</f>
        <v>3000</v>
      </c>
      <c r="E96" s="23">
        <f t="shared" ref="E96:I99" si="33">E101</f>
        <v>0</v>
      </c>
      <c r="F96" s="23">
        <f t="shared" si="33"/>
        <v>0</v>
      </c>
      <c r="G96" s="23">
        <f t="shared" si="33"/>
        <v>0</v>
      </c>
      <c r="H96" s="23">
        <f t="shared" si="33"/>
        <v>3000</v>
      </c>
      <c r="I96" s="23">
        <f t="shared" si="33"/>
        <v>0</v>
      </c>
      <c r="J96" s="41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</row>
    <row r="97" spans="1:227" s="6" customFormat="1" ht="18" customHeight="1">
      <c r="A97" s="59"/>
      <c r="B97" s="85"/>
      <c r="C97" s="51">
        <v>2025</v>
      </c>
      <c r="D97" s="23">
        <f>D102</f>
        <v>6575.9</v>
      </c>
      <c r="E97" s="23">
        <f t="shared" si="33"/>
        <v>0</v>
      </c>
      <c r="F97" s="23">
        <f t="shared" si="33"/>
        <v>0</v>
      </c>
      <c r="G97" s="23">
        <f t="shared" si="33"/>
        <v>0</v>
      </c>
      <c r="H97" s="23">
        <f>H102</f>
        <v>6575.9</v>
      </c>
      <c r="I97" s="23">
        <f>I102</f>
        <v>0</v>
      </c>
      <c r="J97" s="41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</row>
    <row r="98" spans="1:227" s="6" customFormat="1" ht="18" customHeight="1">
      <c r="A98" s="59"/>
      <c r="B98" s="85"/>
      <c r="C98" s="51">
        <v>2026</v>
      </c>
      <c r="D98" s="23">
        <f>D103</f>
        <v>9980</v>
      </c>
      <c r="E98" s="23">
        <f t="shared" si="33"/>
        <v>0</v>
      </c>
      <c r="F98" s="23">
        <f t="shared" si="33"/>
        <v>0</v>
      </c>
      <c r="G98" s="23">
        <f t="shared" si="33"/>
        <v>0</v>
      </c>
      <c r="H98" s="23">
        <f t="shared" si="33"/>
        <v>9980</v>
      </c>
      <c r="I98" s="23">
        <f t="shared" si="33"/>
        <v>0</v>
      </c>
      <c r="J98" s="41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</row>
    <row r="99" spans="1:227" s="6" customFormat="1" ht="18" customHeight="1">
      <c r="A99" s="59"/>
      <c r="B99" s="85"/>
      <c r="C99" s="51">
        <v>2027</v>
      </c>
      <c r="D99" s="23">
        <f>D104</f>
        <v>9980</v>
      </c>
      <c r="E99" s="23">
        <f t="shared" si="33"/>
        <v>0</v>
      </c>
      <c r="F99" s="23">
        <f t="shared" si="33"/>
        <v>0</v>
      </c>
      <c r="G99" s="23">
        <f t="shared" si="33"/>
        <v>0</v>
      </c>
      <c r="H99" s="23">
        <f t="shared" si="33"/>
        <v>9980</v>
      </c>
      <c r="I99" s="23">
        <f t="shared" si="33"/>
        <v>0</v>
      </c>
      <c r="J99" s="41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</row>
    <row r="100" spans="1:227" s="6" customFormat="1" ht="18" customHeight="1">
      <c r="A100" s="59"/>
      <c r="B100" s="86"/>
      <c r="C100" s="51" t="s">
        <v>16</v>
      </c>
      <c r="D100" s="16">
        <f t="shared" ref="D100:G100" si="34">SUM(D96:D99)</f>
        <v>29535.9</v>
      </c>
      <c r="E100" s="16">
        <f t="shared" si="34"/>
        <v>0</v>
      </c>
      <c r="F100" s="16">
        <f t="shared" si="34"/>
        <v>0</v>
      </c>
      <c r="G100" s="16">
        <f t="shared" si="34"/>
        <v>0</v>
      </c>
      <c r="H100" s="16">
        <f>SUM(H96:H99)</f>
        <v>29535.9</v>
      </c>
      <c r="I100" s="16">
        <f>SUM(I96:I99)</f>
        <v>0</v>
      </c>
      <c r="J100" s="41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</row>
    <row r="101" spans="1:227" s="6" customFormat="1" ht="24.75" customHeight="1">
      <c r="A101" s="59" t="s">
        <v>81</v>
      </c>
      <c r="B101" s="70"/>
      <c r="C101" s="51">
        <v>2024</v>
      </c>
      <c r="D101" s="16">
        <f t="shared" ref="D101:H104" si="35">D106</f>
        <v>3000</v>
      </c>
      <c r="E101" s="16">
        <f t="shared" si="35"/>
        <v>0</v>
      </c>
      <c r="F101" s="16">
        <f t="shared" si="35"/>
        <v>0</v>
      </c>
      <c r="G101" s="16">
        <f t="shared" si="35"/>
        <v>0</v>
      </c>
      <c r="H101" s="16">
        <f t="shared" si="35"/>
        <v>3000</v>
      </c>
      <c r="I101" s="16">
        <f>I106</f>
        <v>0</v>
      </c>
      <c r="J101" s="41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</row>
    <row r="102" spans="1:227" s="6" customFormat="1" ht="24.75" customHeight="1">
      <c r="A102" s="59"/>
      <c r="B102" s="65"/>
      <c r="C102" s="51">
        <v>2025</v>
      </c>
      <c r="D102" s="16">
        <f t="shared" si="35"/>
        <v>6575.9</v>
      </c>
      <c r="E102" s="16">
        <f t="shared" si="35"/>
        <v>0</v>
      </c>
      <c r="F102" s="16">
        <f t="shared" si="35"/>
        <v>0</v>
      </c>
      <c r="G102" s="16">
        <f t="shared" si="35"/>
        <v>0</v>
      </c>
      <c r="H102" s="16">
        <f t="shared" si="35"/>
        <v>6575.9</v>
      </c>
      <c r="I102" s="16">
        <f>I107</f>
        <v>0</v>
      </c>
      <c r="J102" s="41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</row>
    <row r="103" spans="1:227" s="6" customFormat="1" ht="22.5" customHeight="1">
      <c r="A103" s="59"/>
      <c r="B103" s="65"/>
      <c r="C103" s="51">
        <v>2026</v>
      </c>
      <c r="D103" s="16">
        <f t="shared" si="35"/>
        <v>9980</v>
      </c>
      <c r="E103" s="16">
        <f t="shared" si="35"/>
        <v>0</v>
      </c>
      <c r="F103" s="16">
        <f t="shared" si="35"/>
        <v>0</v>
      </c>
      <c r="G103" s="16">
        <f t="shared" si="35"/>
        <v>0</v>
      </c>
      <c r="H103" s="16">
        <f t="shared" si="35"/>
        <v>9980</v>
      </c>
      <c r="I103" s="16">
        <f>I108</f>
        <v>0</v>
      </c>
      <c r="J103" s="41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</row>
    <row r="104" spans="1:227" s="6" customFormat="1" ht="22.5" customHeight="1">
      <c r="A104" s="59"/>
      <c r="B104" s="65"/>
      <c r="C104" s="51">
        <v>2027</v>
      </c>
      <c r="D104" s="16">
        <f t="shared" si="35"/>
        <v>9980</v>
      </c>
      <c r="E104" s="16">
        <f t="shared" si="35"/>
        <v>0</v>
      </c>
      <c r="F104" s="16">
        <f t="shared" si="35"/>
        <v>0</v>
      </c>
      <c r="G104" s="16">
        <f t="shared" si="35"/>
        <v>0</v>
      </c>
      <c r="H104" s="16">
        <f t="shared" si="35"/>
        <v>9980</v>
      </c>
      <c r="I104" s="16">
        <f>I109</f>
        <v>0</v>
      </c>
      <c r="J104" s="41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</row>
    <row r="105" spans="1:227" s="6" customFormat="1" ht="52.5" customHeight="1">
      <c r="A105" s="59"/>
      <c r="B105" s="66"/>
      <c r="C105" s="51" t="s">
        <v>16</v>
      </c>
      <c r="D105" s="16">
        <f>SUM(D101:D104)</f>
        <v>29535.9</v>
      </c>
      <c r="E105" s="16">
        <f t="shared" ref="E105:I105" si="36">SUM(E101:E104)</f>
        <v>0</v>
      </c>
      <c r="F105" s="16">
        <f t="shared" si="36"/>
        <v>0</v>
      </c>
      <c r="G105" s="16">
        <f t="shared" si="36"/>
        <v>0</v>
      </c>
      <c r="H105" s="16">
        <f t="shared" si="36"/>
        <v>29535.9</v>
      </c>
      <c r="I105" s="16">
        <f t="shared" si="36"/>
        <v>0</v>
      </c>
      <c r="J105" s="41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</row>
    <row r="106" spans="1:227" s="6" customFormat="1" ht="18" customHeight="1">
      <c r="A106" s="61" t="s">
        <v>0</v>
      </c>
      <c r="B106" s="70"/>
      <c r="C106" s="50">
        <v>2024</v>
      </c>
      <c r="D106" s="15">
        <f>SUM(E106:I106)</f>
        <v>3000</v>
      </c>
      <c r="E106" s="15">
        <v>0</v>
      </c>
      <c r="F106" s="15">
        <v>0</v>
      </c>
      <c r="G106" s="15">
        <v>0</v>
      </c>
      <c r="H106" s="15">
        <v>3000</v>
      </c>
      <c r="I106" s="15">
        <v>0</v>
      </c>
      <c r="J106" s="43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</row>
    <row r="107" spans="1:227" s="6" customFormat="1" ht="18" customHeight="1">
      <c r="A107" s="62"/>
      <c r="B107" s="65"/>
      <c r="C107" s="50">
        <v>2025</v>
      </c>
      <c r="D107" s="15">
        <f>SUM(E107:I107)</f>
        <v>6575.9</v>
      </c>
      <c r="E107" s="15">
        <v>0</v>
      </c>
      <c r="F107" s="15">
        <v>0</v>
      </c>
      <c r="G107" s="15">
        <v>0</v>
      </c>
      <c r="H107" s="15">
        <v>6575.9</v>
      </c>
      <c r="I107" s="15">
        <v>0</v>
      </c>
      <c r="J107" s="43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</row>
    <row r="108" spans="1:227" s="6" customFormat="1" ht="18" customHeight="1">
      <c r="A108" s="62"/>
      <c r="B108" s="65"/>
      <c r="C108" s="58">
        <v>2026</v>
      </c>
      <c r="D108" s="15">
        <f>SUM(E108:I108)</f>
        <v>9980</v>
      </c>
      <c r="E108" s="15">
        <v>0</v>
      </c>
      <c r="F108" s="15">
        <v>0</v>
      </c>
      <c r="G108" s="15">
        <v>0</v>
      </c>
      <c r="H108" s="15">
        <f>6907.5+3072.5</f>
        <v>9980</v>
      </c>
      <c r="I108" s="15">
        <v>0</v>
      </c>
      <c r="J108" s="56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</row>
    <row r="109" spans="1:227" s="6" customFormat="1" ht="18" customHeight="1">
      <c r="A109" s="62"/>
      <c r="B109" s="65"/>
      <c r="C109" s="50">
        <v>2027</v>
      </c>
      <c r="D109" s="15">
        <f>SUM(E109:I109)</f>
        <v>9980</v>
      </c>
      <c r="E109" s="15">
        <v>0</v>
      </c>
      <c r="F109" s="15">
        <v>0</v>
      </c>
      <c r="G109" s="15">
        <v>0</v>
      </c>
      <c r="H109" s="15">
        <v>9980</v>
      </c>
      <c r="I109" s="15">
        <v>0</v>
      </c>
      <c r="J109" s="43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</row>
    <row r="110" spans="1:227" s="6" customFormat="1" ht="18" customHeight="1">
      <c r="A110" s="63"/>
      <c r="B110" s="66"/>
      <c r="C110" s="50" t="s">
        <v>16</v>
      </c>
      <c r="D110" s="15">
        <f>SUM(D106:D109)</f>
        <v>29535.9</v>
      </c>
      <c r="E110" s="15">
        <f t="shared" ref="E110:I110" si="37">SUM(E106:E109)</f>
        <v>0</v>
      </c>
      <c r="F110" s="15">
        <f t="shared" si="37"/>
        <v>0</v>
      </c>
      <c r="G110" s="15">
        <f t="shared" si="37"/>
        <v>0</v>
      </c>
      <c r="H110" s="15">
        <f t="shared" si="37"/>
        <v>29535.9</v>
      </c>
      <c r="I110" s="15">
        <f t="shared" si="37"/>
        <v>0</v>
      </c>
      <c r="J110" s="43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</row>
    <row r="111" spans="1:227" s="6" customFormat="1" ht="18" customHeight="1">
      <c r="A111" s="59" t="s">
        <v>56</v>
      </c>
      <c r="B111" s="84"/>
      <c r="C111" s="51">
        <v>2024</v>
      </c>
      <c r="D111" s="23">
        <f t="shared" ref="D111:I111" si="38">D116+D131+D135+D145</f>
        <v>53744.4</v>
      </c>
      <c r="E111" s="23">
        <f t="shared" si="38"/>
        <v>729.8</v>
      </c>
      <c r="F111" s="23">
        <f t="shared" si="38"/>
        <v>41661.199999999997</v>
      </c>
      <c r="G111" s="23">
        <f t="shared" si="38"/>
        <v>9953.9</v>
      </c>
      <c r="H111" s="23">
        <f t="shared" si="38"/>
        <v>1399.5</v>
      </c>
      <c r="I111" s="23">
        <f t="shared" si="38"/>
        <v>0</v>
      </c>
      <c r="J111" s="41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</row>
    <row r="112" spans="1:227" s="6" customFormat="1" ht="18" customHeight="1">
      <c r="A112" s="59"/>
      <c r="B112" s="85"/>
      <c r="C112" s="51">
        <v>2025</v>
      </c>
      <c r="D112" s="23">
        <f>SUM(E112:I112)</f>
        <v>17420.7</v>
      </c>
      <c r="E112" s="23">
        <f t="shared" ref="E112:I114" si="39">E117+E136</f>
        <v>249.5</v>
      </c>
      <c r="F112" s="23">
        <f t="shared" si="39"/>
        <v>13681.8</v>
      </c>
      <c r="G112" s="23">
        <f t="shared" si="39"/>
        <v>2690</v>
      </c>
      <c r="H112" s="23">
        <f t="shared" si="39"/>
        <v>799.4</v>
      </c>
      <c r="I112" s="23">
        <f t="shared" si="39"/>
        <v>0</v>
      </c>
      <c r="J112" s="41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</row>
    <row r="113" spans="1:227" s="6" customFormat="1" ht="18" customHeight="1">
      <c r="A113" s="59"/>
      <c r="B113" s="85"/>
      <c r="C113" s="51">
        <v>2026</v>
      </c>
      <c r="D113" s="23">
        <f>SUM(E113:I113)</f>
        <v>2163.6</v>
      </c>
      <c r="E113" s="23">
        <f t="shared" si="39"/>
        <v>244.7</v>
      </c>
      <c r="F113" s="23">
        <f t="shared" si="39"/>
        <v>1724.2</v>
      </c>
      <c r="G113" s="23">
        <f t="shared" si="39"/>
        <v>0</v>
      </c>
      <c r="H113" s="23">
        <f t="shared" si="39"/>
        <v>194.7</v>
      </c>
      <c r="I113" s="23">
        <f t="shared" si="39"/>
        <v>0</v>
      </c>
      <c r="J113" s="41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</row>
    <row r="114" spans="1:227" s="6" customFormat="1" ht="18" customHeight="1">
      <c r="A114" s="59"/>
      <c r="B114" s="85"/>
      <c r="C114" s="51">
        <v>2027</v>
      </c>
      <c r="D114" s="23">
        <f>SUM(E114:I114)</f>
        <v>0</v>
      </c>
      <c r="E114" s="23">
        <f t="shared" si="39"/>
        <v>0</v>
      </c>
      <c r="F114" s="23">
        <f t="shared" si="39"/>
        <v>0</v>
      </c>
      <c r="G114" s="23">
        <f t="shared" si="39"/>
        <v>0</v>
      </c>
      <c r="H114" s="23">
        <f t="shared" si="39"/>
        <v>0</v>
      </c>
      <c r="I114" s="23">
        <f t="shared" si="39"/>
        <v>0</v>
      </c>
      <c r="J114" s="41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</row>
    <row r="115" spans="1:227" s="6" customFormat="1" ht="18" customHeight="1">
      <c r="A115" s="59"/>
      <c r="B115" s="86"/>
      <c r="C115" s="51" t="s">
        <v>16</v>
      </c>
      <c r="D115" s="16">
        <f>SUM(D111:D114)</f>
        <v>73328.700000000012</v>
      </c>
      <c r="E115" s="16">
        <f t="shared" ref="E115:I115" si="40">SUM(E111:E114)</f>
        <v>1224</v>
      </c>
      <c r="F115" s="16">
        <f t="shared" si="40"/>
        <v>57067.199999999997</v>
      </c>
      <c r="G115" s="16">
        <f t="shared" si="40"/>
        <v>12643.9</v>
      </c>
      <c r="H115" s="16">
        <f t="shared" si="40"/>
        <v>2393.6</v>
      </c>
      <c r="I115" s="16">
        <f t="shared" si="40"/>
        <v>0</v>
      </c>
      <c r="J115" s="41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</row>
    <row r="116" spans="1:227" s="6" customFormat="1" ht="18" customHeight="1">
      <c r="A116" s="59" t="s">
        <v>26</v>
      </c>
      <c r="B116" s="70"/>
      <c r="C116" s="51">
        <v>2024</v>
      </c>
      <c r="D116" s="16">
        <f t="shared" ref="D116:I119" si="41">D121+D126</f>
        <v>4904.1000000000004</v>
      </c>
      <c r="E116" s="16">
        <f t="shared" si="41"/>
        <v>0</v>
      </c>
      <c r="F116" s="16">
        <f t="shared" si="41"/>
        <v>4560.8</v>
      </c>
      <c r="G116" s="16">
        <f t="shared" si="41"/>
        <v>0</v>
      </c>
      <c r="H116" s="16">
        <f t="shared" si="41"/>
        <v>343.3</v>
      </c>
      <c r="I116" s="16">
        <f t="shared" si="41"/>
        <v>0</v>
      </c>
      <c r="J116" s="41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</row>
    <row r="117" spans="1:227" s="6" customFormat="1" ht="18" customHeight="1">
      <c r="A117" s="59"/>
      <c r="B117" s="65"/>
      <c r="C117" s="51">
        <v>2025</v>
      </c>
      <c r="D117" s="16">
        <f t="shared" si="41"/>
        <v>14639</v>
      </c>
      <c r="E117" s="16">
        <f t="shared" si="41"/>
        <v>0</v>
      </c>
      <c r="F117" s="16">
        <f t="shared" si="41"/>
        <v>11949</v>
      </c>
      <c r="G117" s="16">
        <f t="shared" si="41"/>
        <v>2690</v>
      </c>
      <c r="H117" s="16">
        <f t="shared" si="41"/>
        <v>0</v>
      </c>
      <c r="I117" s="16">
        <f t="shared" si="41"/>
        <v>0</v>
      </c>
      <c r="J117" s="41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</row>
    <row r="118" spans="1:227" s="6" customFormat="1" ht="18" customHeight="1">
      <c r="A118" s="59"/>
      <c r="B118" s="65"/>
      <c r="C118" s="51">
        <v>2026</v>
      </c>
      <c r="D118" s="16">
        <f t="shared" si="41"/>
        <v>0</v>
      </c>
      <c r="E118" s="16">
        <f t="shared" si="41"/>
        <v>0</v>
      </c>
      <c r="F118" s="16">
        <f t="shared" si="41"/>
        <v>0</v>
      </c>
      <c r="G118" s="16">
        <f t="shared" si="41"/>
        <v>0</v>
      </c>
      <c r="H118" s="16">
        <f t="shared" si="41"/>
        <v>0</v>
      </c>
      <c r="I118" s="16">
        <f t="shared" si="41"/>
        <v>0</v>
      </c>
      <c r="J118" s="41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</row>
    <row r="119" spans="1:227" s="6" customFormat="1" ht="18" customHeight="1">
      <c r="A119" s="59"/>
      <c r="B119" s="65"/>
      <c r="C119" s="51">
        <v>2027</v>
      </c>
      <c r="D119" s="16">
        <f t="shared" si="41"/>
        <v>0</v>
      </c>
      <c r="E119" s="16">
        <f t="shared" si="41"/>
        <v>0</v>
      </c>
      <c r="F119" s="16">
        <f t="shared" si="41"/>
        <v>0</v>
      </c>
      <c r="G119" s="16">
        <f t="shared" si="41"/>
        <v>0</v>
      </c>
      <c r="H119" s="16">
        <f>H124+H129</f>
        <v>0</v>
      </c>
      <c r="I119" s="16">
        <f>I124+I129</f>
        <v>0</v>
      </c>
      <c r="J119" s="41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</row>
    <row r="120" spans="1:227" s="6" customFormat="1" ht="18" customHeight="1">
      <c r="A120" s="59"/>
      <c r="B120" s="66"/>
      <c r="C120" s="51" t="s">
        <v>16</v>
      </c>
      <c r="D120" s="16">
        <f>SUM(D116:D119)</f>
        <v>19543.099999999999</v>
      </c>
      <c r="E120" s="16">
        <f t="shared" ref="E120:I120" si="42">SUM(E116:E119)</f>
        <v>0</v>
      </c>
      <c r="F120" s="16">
        <f t="shared" si="42"/>
        <v>16509.8</v>
      </c>
      <c r="G120" s="16">
        <f t="shared" si="42"/>
        <v>2690</v>
      </c>
      <c r="H120" s="16">
        <f t="shared" si="42"/>
        <v>343.3</v>
      </c>
      <c r="I120" s="16">
        <f t="shared" si="42"/>
        <v>0</v>
      </c>
      <c r="J120" s="41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</row>
    <row r="121" spans="1:227" s="6" customFormat="1" ht="18" customHeight="1">
      <c r="A121" s="61" t="s">
        <v>21</v>
      </c>
      <c r="B121" s="70"/>
      <c r="C121" s="50">
        <v>2024</v>
      </c>
      <c r="D121" s="15">
        <f>SUM(E121:I121)</f>
        <v>4904.1000000000004</v>
      </c>
      <c r="E121" s="15">
        <v>0</v>
      </c>
      <c r="F121" s="15">
        <v>4560.8</v>
      </c>
      <c r="G121" s="15">
        <v>0</v>
      </c>
      <c r="H121" s="15">
        <v>343.3</v>
      </c>
      <c r="I121" s="15">
        <v>0</v>
      </c>
      <c r="J121" s="43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</row>
    <row r="122" spans="1:227" s="6" customFormat="1" ht="18" customHeight="1">
      <c r="A122" s="62"/>
      <c r="B122" s="65"/>
      <c r="C122" s="50">
        <v>2025</v>
      </c>
      <c r="D122" s="15">
        <f t="shared" ref="D122:D123" si="43">SUM(E122:I122)</f>
        <v>5448.4</v>
      </c>
      <c r="E122" s="15">
        <v>0</v>
      </c>
      <c r="F122" s="15">
        <v>5067</v>
      </c>
      <c r="G122" s="15">
        <v>381.4</v>
      </c>
      <c r="H122" s="15">
        <v>0</v>
      </c>
      <c r="I122" s="15">
        <v>0</v>
      </c>
      <c r="J122" s="43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</row>
    <row r="123" spans="1:227" s="6" customFormat="1" ht="18" customHeight="1">
      <c r="A123" s="62"/>
      <c r="B123" s="65"/>
      <c r="C123" s="50">
        <v>2026</v>
      </c>
      <c r="D123" s="15">
        <f t="shared" si="43"/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43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</row>
    <row r="124" spans="1:227" s="6" customFormat="1" ht="18" customHeight="1">
      <c r="A124" s="62"/>
      <c r="B124" s="65"/>
      <c r="C124" s="50">
        <v>2027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43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</row>
    <row r="125" spans="1:227" s="6" customFormat="1" ht="18" customHeight="1">
      <c r="A125" s="63"/>
      <c r="B125" s="66"/>
      <c r="C125" s="50" t="s">
        <v>16</v>
      </c>
      <c r="D125" s="15">
        <f>SUM(D121:D124)</f>
        <v>10352.5</v>
      </c>
      <c r="E125" s="15">
        <f t="shared" ref="E125:I125" si="44">SUM(E121:E124)</f>
        <v>0</v>
      </c>
      <c r="F125" s="15">
        <f t="shared" si="44"/>
        <v>9627.7999999999993</v>
      </c>
      <c r="G125" s="15">
        <f t="shared" si="44"/>
        <v>381.4</v>
      </c>
      <c r="H125" s="15">
        <f t="shared" si="44"/>
        <v>343.3</v>
      </c>
      <c r="I125" s="15">
        <f t="shared" si="44"/>
        <v>0</v>
      </c>
      <c r="J125" s="43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</row>
    <row r="126" spans="1:227" s="6" customFormat="1" ht="18" customHeight="1">
      <c r="A126" s="61" t="s">
        <v>27</v>
      </c>
      <c r="B126" s="70"/>
      <c r="C126" s="50">
        <v>2024</v>
      </c>
      <c r="D126" s="15">
        <f>SUM(E126:I126)</f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43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</row>
    <row r="127" spans="1:227" s="6" customFormat="1" ht="18" customHeight="1">
      <c r="A127" s="62"/>
      <c r="B127" s="65"/>
      <c r="C127" s="50">
        <v>2025</v>
      </c>
      <c r="D127" s="15">
        <f>SUM(E127:I127)</f>
        <v>9190.6</v>
      </c>
      <c r="E127" s="15">
        <v>0</v>
      </c>
      <c r="F127" s="15">
        <f>30670.3-23788.3</f>
        <v>6882</v>
      </c>
      <c r="G127" s="15">
        <v>2308.6</v>
      </c>
      <c r="H127" s="15">
        <v>0</v>
      </c>
      <c r="I127" s="15">
        <v>0</v>
      </c>
      <c r="J127" s="5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</row>
    <row r="128" spans="1:227" s="6" customFormat="1" ht="18" customHeight="1">
      <c r="A128" s="62"/>
      <c r="B128" s="65"/>
      <c r="C128" s="50">
        <v>2026</v>
      </c>
      <c r="D128" s="15">
        <f>SUM(E128:I128)</f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43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</row>
    <row r="129" spans="1:227" s="6" customFormat="1" ht="18" customHeight="1">
      <c r="A129" s="62"/>
      <c r="B129" s="65"/>
      <c r="C129" s="50">
        <v>2027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43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</row>
    <row r="130" spans="1:227" s="6" customFormat="1" ht="18" customHeight="1">
      <c r="A130" s="63"/>
      <c r="B130" s="66"/>
      <c r="C130" s="50" t="s">
        <v>16</v>
      </c>
      <c r="D130" s="15">
        <f>SUM(D126:D129)</f>
        <v>9190.6</v>
      </c>
      <c r="E130" s="15">
        <f t="shared" ref="E130:I130" si="45">SUM(E126:E129)</f>
        <v>0</v>
      </c>
      <c r="F130" s="15">
        <f t="shared" si="45"/>
        <v>6882</v>
      </c>
      <c r="G130" s="15">
        <f t="shared" si="45"/>
        <v>2308.6</v>
      </c>
      <c r="H130" s="15">
        <f t="shared" si="45"/>
        <v>0</v>
      </c>
      <c r="I130" s="15">
        <f t="shared" si="45"/>
        <v>0</v>
      </c>
      <c r="J130" s="43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</row>
    <row r="131" spans="1:227" s="6" customFormat="1" ht="18" customHeight="1">
      <c r="A131" s="67" t="s">
        <v>28</v>
      </c>
      <c r="B131" s="70"/>
      <c r="C131" s="51">
        <v>2024</v>
      </c>
      <c r="D131" s="16">
        <f t="shared" ref="D131:H131" si="46">D133</f>
        <v>10215</v>
      </c>
      <c r="E131" s="16">
        <f t="shared" si="46"/>
        <v>0</v>
      </c>
      <c r="F131" s="16">
        <f t="shared" si="46"/>
        <v>9500</v>
      </c>
      <c r="G131" s="16">
        <f t="shared" si="46"/>
        <v>0</v>
      </c>
      <c r="H131" s="16">
        <f t="shared" si="46"/>
        <v>715</v>
      </c>
      <c r="I131" s="16">
        <v>0</v>
      </c>
      <c r="J131" s="41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</row>
    <row r="132" spans="1:227" s="6" customFormat="1" ht="72" customHeight="1">
      <c r="A132" s="69"/>
      <c r="B132" s="66"/>
      <c r="C132" s="51" t="s">
        <v>16</v>
      </c>
      <c r="D132" s="16">
        <f t="shared" ref="D132:I132" si="47">SUM(D131:D131)</f>
        <v>10215</v>
      </c>
      <c r="E132" s="16">
        <f t="shared" si="47"/>
        <v>0</v>
      </c>
      <c r="F132" s="16">
        <f t="shared" si="47"/>
        <v>9500</v>
      </c>
      <c r="G132" s="16">
        <f t="shared" si="47"/>
        <v>0</v>
      </c>
      <c r="H132" s="16">
        <f t="shared" si="47"/>
        <v>715</v>
      </c>
      <c r="I132" s="16">
        <f t="shared" si="47"/>
        <v>0</v>
      </c>
      <c r="J132" s="41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</row>
    <row r="133" spans="1:227" s="6" customFormat="1" ht="18" customHeight="1">
      <c r="A133" s="61" t="s">
        <v>25</v>
      </c>
      <c r="B133" s="70"/>
      <c r="C133" s="50">
        <v>2024</v>
      </c>
      <c r="D133" s="15">
        <f>SUM(E133:I133)</f>
        <v>10215</v>
      </c>
      <c r="E133" s="15">
        <v>0</v>
      </c>
      <c r="F133" s="15">
        <v>9500</v>
      </c>
      <c r="G133" s="15">
        <v>0</v>
      </c>
      <c r="H133" s="15">
        <v>715</v>
      </c>
      <c r="I133" s="15">
        <v>0</v>
      </c>
      <c r="J133" s="43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</row>
    <row r="134" spans="1:227" s="6" customFormat="1" ht="50.25" customHeight="1">
      <c r="A134" s="63"/>
      <c r="B134" s="66"/>
      <c r="C134" s="50" t="s">
        <v>16</v>
      </c>
      <c r="D134" s="15">
        <f t="shared" ref="D134:I134" si="48">SUM(D133:D133)</f>
        <v>10215</v>
      </c>
      <c r="E134" s="15">
        <f t="shared" si="48"/>
        <v>0</v>
      </c>
      <c r="F134" s="15">
        <f t="shared" si="48"/>
        <v>9500</v>
      </c>
      <c r="G134" s="15">
        <f t="shared" si="48"/>
        <v>0</v>
      </c>
      <c r="H134" s="15">
        <f t="shared" si="48"/>
        <v>715</v>
      </c>
      <c r="I134" s="15">
        <f t="shared" si="48"/>
        <v>0</v>
      </c>
      <c r="J134" s="43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</row>
    <row r="135" spans="1:227" s="6" customFormat="1" ht="21.75" customHeight="1">
      <c r="A135" s="59" t="s">
        <v>29</v>
      </c>
      <c r="B135" s="70"/>
      <c r="C135" s="51">
        <v>2024</v>
      </c>
      <c r="D135" s="16">
        <f t="shared" ref="D135:I137" si="49">D140</f>
        <v>4875.3</v>
      </c>
      <c r="E135" s="16">
        <f t="shared" si="49"/>
        <v>729.8</v>
      </c>
      <c r="F135" s="16">
        <f t="shared" si="49"/>
        <v>3804.3</v>
      </c>
      <c r="G135" s="16">
        <f t="shared" si="49"/>
        <v>0</v>
      </c>
      <c r="H135" s="16">
        <f t="shared" si="49"/>
        <v>341.2</v>
      </c>
      <c r="I135" s="16">
        <v>0</v>
      </c>
      <c r="J135" s="41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</row>
    <row r="136" spans="1:227" s="6" customFormat="1" ht="16.5" customHeight="1">
      <c r="A136" s="59"/>
      <c r="B136" s="65"/>
      <c r="C136" s="51">
        <v>2025</v>
      </c>
      <c r="D136" s="16">
        <f>D141</f>
        <v>2781.7</v>
      </c>
      <c r="E136" s="16">
        <f t="shared" si="49"/>
        <v>249.5</v>
      </c>
      <c r="F136" s="16">
        <f t="shared" si="49"/>
        <v>1732.8</v>
      </c>
      <c r="G136" s="16">
        <f t="shared" si="49"/>
        <v>0</v>
      </c>
      <c r="H136" s="16">
        <f t="shared" si="49"/>
        <v>799.4</v>
      </c>
      <c r="I136" s="16">
        <f>I141</f>
        <v>0</v>
      </c>
      <c r="J136" s="41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</row>
    <row r="137" spans="1:227" s="6" customFormat="1" ht="20.25" customHeight="1">
      <c r="A137" s="59"/>
      <c r="B137" s="65"/>
      <c r="C137" s="51">
        <v>2026</v>
      </c>
      <c r="D137" s="16">
        <f>D142</f>
        <v>2163.6</v>
      </c>
      <c r="E137" s="16">
        <f t="shared" si="49"/>
        <v>244.7</v>
      </c>
      <c r="F137" s="16">
        <f t="shared" si="49"/>
        <v>1724.2</v>
      </c>
      <c r="G137" s="16">
        <f t="shared" si="49"/>
        <v>0</v>
      </c>
      <c r="H137" s="16">
        <f t="shared" si="49"/>
        <v>194.7</v>
      </c>
      <c r="I137" s="16">
        <f t="shared" si="49"/>
        <v>0</v>
      </c>
      <c r="J137" s="41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</row>
    <row r="138" spans="1:227" s="6" customFormat="1" ht="20.25" customHeight="1">
      <c r="A138" s="59"/>
      <c r="B138" s="65"/>
      <c r="C138" s="51">
        <v>2027</v>
      </c>
      <c r="D138" s="16">
        <f t="shared" ref="D138:G138" si="50">D143</f>
        <v>0</v>
      </c>
      <c r="E138" s="16">
        <f t="shared" si="50"/>
        <v>0</v>
      </c>
      <c r="F138" s="16">
        <f t="shared" si="50"/>
        <v>0</v>
      </c>
      <c r="G138" s="16">
        <f t="shared" si="50"/>
        <v>0</v>
      </c>
      <c r="H138" s="16">
        <f>H143</f>
        <v>0</v>
      </c>
      <c r="I138" s="16">
        <f>I143</f>
        <v>0</v>
      </c>
      <c r="J138" s="41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</row>
    <row r="139" spans="1:227" s="6" customFormat="1" ht="18" customHeight="1">
      <c r="A139" s="59"/>
      <c r="B139" s="66"/>
      <c r="C139" s="51" t="s">
        <v>16</v>
      </c>
      <c r="D139" s="16">
        <f>SUM(D135:D138)</f>
        <v>9820.6</v>
      </c>
      <c r="E139" s="16">
        <f t="shared" ref="E139:I139" si="51">SUM(E135:E138)</f>
        <v>1224</v>
      </c>
      <c r="F139" s="16">
        <f t="shared" si="51"/>
        <v>7261.3</v>
      </c>
      <c r="G139" s="16">
        <f t="shared" si="51"/>
        <v>0</v>
      </c>
      <c r="H139" s="16">
        <f t="shared" si="51"/>
        <v>1335.3</v>
      </c>
      <c r="I139" s="16">
        <f t="shared" si="51"/>
        <v>0</v>
      </c>
      <c r="J139" s="41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</row>
    <row r="140" spans="1:227" s="6" customFormat="1" ht="18.75" customHeight="1">
      <c r="A140" s="61" t="s">
        <v>30</v>
      </c>
      <c r="B140" s="70"/>
      <c r="C140" s="50">
        <v>2024</v>
      </c>
      <c r="D140" s="15">
        <f>SUM(E140:I140)</f>
        <v>4875.3</v>
      </c>
      <c r="E140" s="15">
        <v>729.8</v>
      </c>
      <c r="F140" s="15">
        <v>3804.3</v>
      </c>
      <c r="G140" s="15">
        <v>0</v>
      </c>
      <c r="H140" s="15">
        <v>341.2</v>
      </c>
      <c r="I140" s="15">
        <v>0</v>
      </c>
      <c r="J140" s="43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</row>
    <row r="141" spans="1:227" s="6" customFormat="1" ht="19.5" customHeight="1">
      <c r="A141" s="62"/>
      <c r="B141" s="65"/>
      <c r="C141" s="50">
        <v>2025</v>
      </c>
      <c r="D141" s="15">
        <f t="shared" ref="D141:D142" si="52">SUM(E141:I141)</f>
        <v>2781.7</v>
      </c>
      <c r="E141" s="15">
        <v>249.5</v>
      </c>
      <c r="F141" s="15">
        <v>1732.8</v>
      </c>
      <c r="G141" s="15">
        <v>0</v>
      </c>
      <c r="H141" s="15">
        <v>799.4</v>
      </c>
      <c r="I141" s="15">
        <v>0</v>
      </c>
      <c r="J141" s="43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</row>
    <row r="142" spans="1:227" s="6" customFormat="1" ht="20.25" customHeight="1">
      <c r="A142" s="62"/>
      <c r="B142" s="65"/>
      <c r="C142" s="50">
        <v>2026</v>
      </c>
      <c r="D142" s="15">
        <f t="shared" si="52"/>
        <v>2163.6</v>
      </c>
      <c r="E142" s="15">
        <v>244.7</v>
      </c>
      <c r="F142" s="15">
        <v>1724.2</v>
      </c>
      <c r="G142" s="15">
        <v>0</v>
      </c>
      <c r="H142" s="15">
        <v>194.7</v>
      </c>
      <c r="I142" s="15">
        <v>0</v>
      </c>
      <c r="J142" s="43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</row>
    <row r="143" spans="1:227" s="6" customFormat="1" ht="20.25" customHeight="1">
      <c r="A143" s="62"/>
      <c r="B143" s="65"/>
      <c r="C143" s="50">
        <v>2027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43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</row>
    <row r="144" spans="1:227" ht="19.5" customHeight="1">
      <c r="A144" s="63"/>
      <c r="B144" s="66"/>
      <c r="C144" s="50" t="s">
        <v>16</v>
      </c>
      <c r="D144" s="15">
        <f>SUM(D140:D143)</f>
        <v>9820.6</v>
      </c>
      <c r="E144" s="15">
        <f t="shared" ref="E144:I144" si="53">SUM(E140:E143)</f>
        <v>1224</v>
      </c>
      <c r="F144" s="15">
        <f t="shared" si="53"/>
        <v>7261.3</v>
      </c>
      <c r="G144" s="15">
        <f t="shared" si="53"/>
        <v>0</v>
      </c>
      <c r="H144" s="15">
        <f t="shared" si="53"/>
        <v>1335.3</v>
      </c>
      <c r="I144" s="15">
        <f t="shared" si="53"/>
        <v>0</v>
      </c>
      <c r="J144" s="43"/>
    </row>
    <row r="145" spans="1:227" s="6" customFormat="1" ht="21.75" customHeight="1">
      <c r="A145" s="67" t="s">
        <v>53</v>
      </c>
      <c r="B145" s="70"/>
      <c r="C145" s="51">
        <v>2024</v>
      </c>
      <c r="D145" s="16">
        <f t="shared" ref="D145:H145" si="54">D147</f>
        <v>33750</v>
      </c>
      <c r="E145" s="16">
        <f t="shared" si="54"/>
        <v>0</v>
      </c>
      <c r="F145" s="16">
        <f t="shared" si="54"/>
        <v>23796.1</v>
      </c>
      <c r="G145" s="16">
        <f t="shared" si="54"/>
        <v>9953.9</v>
      </c>
      <c r="H145" s="16">
        <f t="shared" si="54"/>
        <v>0</v>
      </c>
      <c r="I145" s="16">
        <v>0</v>
      </c>
      <c r="J145" s="41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</row>
    <row r="146" spans="1:227" s="6" customFormat="1" ht="66.75" customHeight="1">
      <c r="A146" s="69"/>
      <c r="B146" s="66"/>
      <c r="C146" s="51" t="s">
        <v>16</v>
      </c>
      <c r="D146" s="16">
        <f t="shared" ref="D146:I146" si="55">SUM(D145:D145)</f>
        <v>33750</v>
      </c>
      <c r="E146" s="16">
        <f t="shared" si="55"/>
        <v>0</v>
      </c>
      <c r="F146" s="16">
        <f t="shared" si="55"/>
        <v>23796.1</v>
      </c>
      <c r="G146" s="16">
        <f t="shared" si="55"/>
        <v>9953.9</v>
      </c>
      <c r="H146" s="16">
        <f t="shared" si="55"/>
        <v>0</v>
      </c>
      <c r="I146" s="16">
        <f t="shared" si="55"/>
        <v>0</v>
      </c>
      <c r="J146" s="41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</row>
    <row r="147" spans="1:227" s="6" customFormat="1" ht="24" customHeight="1">
      <c r="A147" s="61" t="s">
        <v>54</v>
      </c>
      <c r="B147" s="70"/>
      <c r="C147" s="50">
        <v>2024</v>
      </c>
      <c r="D147" s="15">
        <f>SUM(E147:I147)</f>
        <v>33750</v>
      </c>
      <c r="E147" s="15">
        <v>0</v>
      </c>
      <c r="F147" s="15">
        <v>23796.1</v>
      </c>
      <c r="G147" s="15">
        <v>9953.9</v>
      </c>
      <c r="H147" s="15">
        <v>0</v>
      </c>
      <c r="I147" s="15">
        <v>0</v>
      </c>
      <c r="J147" s="43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</row>
    <row r="148" spans="1:227" ht="75.75" customHeight="1">
      <c r="A148" s="63"/>
      <c r="B148" s="66"/>
      <c r="C148" s="50" t="s">
        <v>16</v>
      </c>
      <c r="D148" s="15">
        <f t="shared" ref="D148:I148" si="56">SUM(D147:D147)</f>
        <v>33750</v>
      </c>
      <c r="E148" s="15">
        <f t="shared" si="56"/>
        <v>0</v>
      </c>
      <c r="F148" s="15">
        <f t="shared" si="56"/>
        <v>23796.1</v>
      </c>
      <c r="G148" s="15">
        <f t="shared" si="56"/>
        <v>9953.9</v>
      </c>
      <c r="H148" s="15">
        <f t="shared" si="56"/>
        <v>0</v>
      </c>
      <c r="I148" s="15">
        <f t="shared" si="56"/>
        <v>0</v>
      </c>
      <c r="J148" s="43"/>
    </row>
    <row r="149" spans="1:227">
      <c r="A149" s="25" t="s">
        <v>31</v>
      </c>
      <c r="B149" s="26"/>
      <c r="C149" s="27"/>
      <c r="D149" s="28"/>
      <c r="E149" s="28"/>
      <c r="F149" s="28"/>
      <c r="G149" s="28"/>
      <c r="H149" s="28"/>
      <c r="I149" s="29"/>
      <c r="J149" s="41"/>
    </row>
    <row r="150" spans="1:227">
      <c r="A150" s="59" t="s">
        <v>32</v>
      </c>
      <c r="B150" s="60"/>
      <c r="C150" s="51">
        <v>2022</v>
      </c>
      <c r="D150" s="23">
        <f t="shared" ref="D150:D155" si="57">SUM(E150:I150)</f>
        <v>183148.7</v>
      </c>
      <c r="E150" s="23">
        <f t="shared" ref="E150:I151" si="58">E158+E239+E261+E276+E308+E328+E362+E384</f>
        <v>132.1</v>
      </c>
      <c r="F150" s="23">
        <f t="shared" si="58"/>
        <v>4245.3999999999996</v>
      </c>
      <c r="G150" s="23">
        <f t="shared" si="58"/>
        <v>995.7</v>
      </c>
      <c r="H150" s="23">
        <f t="shared" si="58"/>
        <v>177775.5</v>
      </c>
      <c r="I150" s="23">
        <f t="shared" si="58"/>
        <v>0</v>
      </c>
      <c r="J150" s="41"/>
      <c r="K150" s="36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</row>
    <row r="151" spans="1:227">
      <c r="A151" s="59"/>
      <c r="B151" s="60"/>
      <c r="C151" s="51">
        <v>2023</v>
      </c>
      <c r="D151" s="23">
        <f t="shared" si="57"/>
        <v>191150.8</v>
      </c>
      <c r="E151" s="23">
        <f t="shared" si="58"/>
        <v>204.2</v>
      </c>
      <c r="F151" s="23">
        <f t="shared" si="58"/>
        <v>5375.6</v>
      </c>
      <c r="G151" s="23">
        <f t="shared" si="58"/>
        <v>12769.400000000001</v>
      </c>
      <c r="H151" s="23">
        <f t="shared" si="58"/>
        <v>172801.59999999998</v>
      </c>
      <c r="I151" s="23">
        <f t="shared" si="58"/>
        <v>0</v>
      </c>
      <c r="J151" s="41"/>
      <c r="K151" s="36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</row>
    <row r="152" spans="1:227">
      <c r="A152" s="59"/>
      <c r="B152" s="60"/>
      <c r="C152" s="51">
        <v>2024</v>
      </c>
      <c r="D152" s="23">
        <f t="shared" si="57"/>
        <v>268046.2</v>
      </c>
      <c r="E152" s="23">
        <f>E160+E241+E263+E278+E310+E330+E386</f>
        <v>0</v>
      </c>
      <c r="F152" s="23">
        <f>F160+F241+F263+F278+F310+F330+F386</f>
        <v>3061.2</v>
      </c>
      <c r="G152" s="23">
        <f>G160+G241+G263+G278+G310+G330+G386</f>
        <v>81831.7</v>
      </c>
      <c r="H152" s="23">
        <f>H160+H241+H263+H278+H310+H330+H386</f>
        <v>173153.30000000002</v>
      </c>
      <c r="I152" s="23">
        <f>I160+I241+I263+I278+I310+I330+I386</f>
        <v>10000</v>
      </c>
      <c r="J152" s="41"/>
      <c r="K152" s="36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</row>
    <row r="153" spans="1:227">
      <c r="A153" s="59"/>
      <c r="B153" s="60"/>
      <c r="C153" s="51">
        <v>2025</v>
      </c>
      <c r="D153" s="23">
        <f t="shared" si="57"/>
        <v>275984.39999999997</v>
      </c>
      <c r="E153" s="23">
        <f>E161+E242+E264+E279+E331+E387</f>
        <v>0</v>
      </c>
      <c r="F153" s="23">
        <f>F161+F242+F264+F279+F331+F387</f>
        <v>3024.2</v>
      </c>
      <c r="G153" s="23">
        <f>G161+G242+G264+G279+G311+G331+G387</f>
        <v>92497.9</v>
      </c>
      <c r="H153" s="23">
        <f>H161+H242+H264+H279+H311+H331+H364+H387</f>
        <v>173462.3</v>
      </c>
      <c r="I153" s="23">
        <f>I161+I242+I264+I279+I331+I387</f>
        <v>7000</v>
      </c>
      <c r="J153" s="36"/>
      <c r="K153" s="36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</row>
    <row r="154" spans="1:227">
      <c r="A154" s="59"/>
      <c r="B154" s="60"/>
      <c r="C154" s="51">
        <v>2026</v>
      </c>
      <c r="D154" s="23">
        <f t="shared" si="57"/>
        <v>140653.5</v>
      </c>
      <c r="E154" s="23">
        <f t="shared" ref="E154:G155" si="59">E162+E243+E265+E280+E312+E332+E365+E388</f>
        <v>0</v>
      </c>
      <c r="F154" s="23">
        <f t="shared" si="59"/>
        <v>0</v>
      </c>
      <c r="G154" s="23">
        <f t="shared" si="59"/>
        <v>5499.1</v>
      </c>
      <c r="H154" s="23">
        <f>H162+H243+H265+H280+H312+H332+H365+H388</f>
        <v>129154.40000000001</v>
      </c>
      <c r="I154" s="23">
        <f>I162+I243+I265+I280+I312+I332+I365+I388</f>
        <v>6000</v>
      </c>
      <c r="J154" s="41"/>
      <c r="K154" s="36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</row>
    <row r="155" spans="1:227">
      <c r="A155" s="59"/>
      <c r="B155" s="60"/>
      <c r="C155" s="51">
        <v>2027</v>
      </c>
      <c r="D155" s="23">
        <f t="shared" si="57"/>
        <v>130869.7</v>
      </c>
      <c r="E155" s="23">
        <f t="shared" si="59"/>
        <v>0</v>
      </c>
      <c r="F155" s="23">
        <f t="shared" si="59"/>
        <v>0</v>
      </c>
      <c r="G155" s="23">
        <f t="shared" si="59"/>
        <v>5286.8</v>
      </c>
      <c r="H155" s="23">
        <f>H163+H244+H266+H281+H313+H333+H366+H389</f>
        <v>125582.9</v>
      </c>
      <c r="I155" s="23">
        <f>I163+I244+I266+I281+I313+I333+I366+I389</f>
        <v>0</v>
      </c>
      <c r="J155" s="41"/>
      <c r="K155" s="36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</row>
    <row r="156" spans="1:227">
      <c r="A156" s="59"/>
      <c r="B156" s="60"/>
      <c r="C156" s="51" t="s">
        <v>16</v>
      </c>
      <c r="D156" s="23">
        <f>SUM(D150:D155)</f>
        <v>1189853.2999999998</v>
      </c>
      <c r="E156" s="23">
        <f t="shared" ref="E156:G156" si="60">SUM(E150:E155)</f>
        <v>336.29999999999995</v>
      </c>
      <c r="F156" s="23">
        <f t="shared" si="60"/>
        <v>15706.400000000001</v>
      </c>
      <c r="G156" s="23">
        <f t="shared" si="60"/>
        <v>198880.6</v>
      </c>
      <c r="H156" s="23">
        <f>SUM(H150:H155)</f>
        <v>951930</v>
      </c>
      <c r="I156" s="23">
        <f>SUM(I150:I155)</f>
        <v>23000</v>
      </c>
      <c r="J156" s="41"/>
      <c r="K156" s="36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</row>
    <row r="157" spans="1:227">
      <c r="A157" s="52" t="s">
        <v>70</v>
      </c>
      <c r="B157" s="18"/>
      <c r="C157" s="18"/>
      <c r="D157" s="19"/>
      <c r="E157" s="20"/>
      <c r="F157" s="20"/>
      <c r="G157" s="20"/>
      <c r="H157" s="20"/>
      <c r="I157" s="21"/>
      <c r="J157" s="43"/>
    </row>
    <row r="158" spans="1:227">
      <c r="A158" s="59" t="s">
        <v>16</v>
      </c>
      <c r="B158" s="60"/>
      <c r="C158" s="51">
        <v>2022</v>
      </c>
      <c r="D158" s="16">
        <f t="shared" ref="D158:I159" si="61">D165+D172+D179+D186+D190+D197+D208+D211+D214+D217+D220+D227</f>
        <v>116103.9</v>
      </c>
      <c r="E158" s="16">
        <f t="shared" si="61"/>
        <v>0</v>
      </c>
      <c r="F158" s="16">
        <f t="shared" si="61"/>
        <v>3164.1</v>
      </c>
      <c r="G158" s="16">
        <f t="shared" si="61"/>
        <v>0</v>
      </c>
      <c r="H158" s="16">
        <f t="shared" si="61"/>
        <v>112939.79999999999</v>
      </c>
      <c r="I158" s="16">
        <f t="shared" si="61"/>
        <v>0</v>
      </c>
      <c r="J158" s="41"/>
      <c r="K158" s="36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</row>
    <row r="159" spans="1:227">
      <c r="A159" s="59"/>
      <c r="B159" s="60"/>
      <c r="C159" s="51">
        <v>2023</v>
      </c>
      <c r="D159" s="16">
        <f t="shared" si="61"/>
        <v>123934.69999999998</v>
      </c>
      <c r="E159" s="16">
        <f t="shared" si="61"/>
        <v>0</v>
      </c>
      <c r="F159" s="16">
        <f t="shared" si="61"/>
        <v>4101.2</v>
      </c>
      <c r="G159" s="16">
        <f t="shared" si="61"/>
        <v>12140.900000000001</v>
      </c>
      <c r="H159" s="16">
        <f t="shared" si="61"/>
        <v>107692.59999999998</v>
      </c>
      <c r="I159" s="16">
        <f t="shared" si="61"/>
        <v>0</v>
      </c>
      <c r="J159" s="41"/>
      <c r="K159" s="36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</row>
    <row r="160" spans="1:227">
      <c r="A160" s="59"/>
      <c r="B160" s="60"/>
      <c r="C160" s="51">
        <v>2024</v>
      </c>
      <c r="D160" s="16">
        <f>SUM(E160:I160)</f>
        <v>193513.5</v>
      </c>
      <c r="E160" s="16">
        <f t="shared" ref="E160:I160" si="62">E167+E174+E181+E188+E192+E199+E222+E229</f>
        <v>0</v>
      </c>
      <c r="F160" s="16">
        <f t="shared" si="62"/>
        <v>3061.2</v>
      </c>
      <c r="G160" s="16">
        <f t="shared" si="62"/>
        <v>76253.7</v>
      </c>
      <c r="H160" s="16">
        <f t="shared" si="62"/>
        <v>104198.6</v>
      </c>
      <c r="I160" s="16">
        <f t="shared" si="62"/>
        <v>10000</v>
      </c>
      <c r="J160" s="41"/>
      <c r="K160" s="36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</row>
    <row r="161" spans="1:227">
      <c r="A161" s="59"/>
      <c r="B161" s="60"/>
      <c r="C161" s="51">
        <v>2025</v>
      </c>
      <c r="D161" s="16">
        <f>SUM(E161:I161)</f>
        <v>143558.29999999999</v>
      </c>
      <c r="E161" s="16">
        <f t="shared" ref="E161:G161" si="63">E168+E175+E182+E193+E200+E204+E223+E230+E234</f>
        <v>0</v>
      </c>
      <c r="F161" s="16">
        <f t="shared" si="63"/>
        <v>3024.2</v>
      </c>
      <c r="G161" s="16">
        <f t="shared" si="63"/>
        <v>47349.2</v>
      </c>
      <c r="H161" s="16">
        <f>H168+H175+H182+H193+H200+H204+H223+H230+H234</f>
        <v>86184.9</v>
      </c>
      <c r="I161" s="16">
        <f>I168+I175+I182+I193+I200+I204+I223+I230+I234</f>
        <v>7000</v>
      </c>
      <c r="J161" s="36"/>
      <c r="K161" s="36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</row>
    <row r="162" spans="1:227">
      <c r="A162" s="59"/>
      <c r="B162" s="60"/>
      <c r="C162" s="51">
        <v>2026</v>
      </c>
      <c r="D162" s="16">
        <f>SUM(E162:I162)</f>
        <v>74833.100000000006</v>
      </c>
      <c r="E162" s="16">
        <f>E169+E176+E183+E194+E201+E231</f>
        <v>0</v>
      </c>
      <c r="F162" s="16">
        <f>F169+F176+F183+F194+F201+F231</f>
        <v>0</v>
      </c>
      <c r="G162" s="16">
        <f>G169+G176+G183+G194+G201+G231</f>
        <v>5499.1</v>
      </c>
      <c r="H162" s="16">
        <f>H169+H176+H183+H194+H201+H231</f>
        <v>63334</v>
      </c>
      <c r="I162" s="16">
        <f>I169+I176+I183+I194+I201+I231</f>
        <v>6000</v>
      </c>
      <c r="J162" s="41"/>
      <c r="K162" s="36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</row>
    <row r="163" spans="1:227">
      <c r="A163" s="59"/>
      <c r="B163" s="60"/>
      <c r="C163" s="51">
        <v>2027</v>
      </c>
      <c r="D163" s="16">
        <f>SUM(E163:I163)</f>
        <v>70071.5</v>
      </c>
      <c r="E163" s="16">
        <f t="shared" ref="E163:G163" si="64">E170+E177+E184+E195+E202+E232</f>
        <v>0</v>
      </c>
      <c r="F163" s="16">
        <f t="shared" si="64"/>
        <v>0</v>
      </c>
      <c r="G163" s="16">
        <f t="shared" si="64"/>
        <v>5286.8</v>
      </c>
      <c r="H163" s="16">
        <f>H170+H177+H184+H195+H202+H232</f>
        <v>64784.7</v>
      </c>
      <c r="I163" s="16">
        <f>I170+I177+I184+I195+I202+I232</f>
        <v>0</v>
      </c>
      <c r="J163" s="41"/>
      <c r="K163" s="36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</row>
    <row r="164" spans="1:227">
      <c r="A164" s="59"/>
      <c r="B164" s="60"/>
      <c r="C164" s="51" t="s">
        <v>16</v>
      </c>
      <c r="D164" s="16">
        <f>SUM(D158:D163)</f>
        <v>722014.99999999988</v>
      </c>
      <c r="E164" s="16">
        <f t="shared" ref="E164:I164" si="65">SUM(E158:E163)</f>
        <v>0</v>
      </c>
      <c r="F164" s="16">
        <f t="shared" si="65"/>
        <v>13350.7</v>
      </c>
      <c r="G164" s="16">
        <f t="shared" si="65"/>
        <v>146529.69999999998</v>
      </c>
      <c r="H164" s="16">
        <f t="shared" si="65"/>
        <v>539134.6</v>
      </c>
      <c r="I164" s="16">
        <f t="shared" si="65"/>
        <v>23000</v>
      </c>
      <c r="J164" s="41"/>
      <c r="K164" s="36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</row>
    <row r="165" spans="1:227">
      <c r="A165" s="83" t="s">
        <v>33</v>
      </c>
      <c r="B165" s="64"/>
      <c r="C165" s="50">
        <v>2022</v>
      </c>
      <c r="D165" s="15">
        <f t="shared" ref="D165:D170" si="66">SUM(E165:I165)</f>
        <v>49765.7</v>
      </c>
      <c r="E165" s="15">
        <v>0</v>
      </c>
      <c r="F165" s="15">
        <v>0</v>
      </c>
      <c r="G165" s="15">
        <v>0</v>
      </c>
      <c r="H165" s="15">
        <v>49765.7</v>
      </c>
      <c r="I165" s="15">
        <v>0</v>
      </c>
      <c r="J165" s="43"/>
    </row>
    <row r="166" spans="1:227" s="6" customFormat="1">
      <c r="A166" s="83"/>
      <c r="B166" s="64"/>
      <c r="C166" s="50">
        <v>2023</v>
      </c>
      <c r="D166" s="15">
        <f t="shared" si="66"/>
        <v>42525.2</v>
      </c>
      <c r="E166" s="15">
        <v>0</v>
      </c>
      <c r="F166" s="15">
        <v>0</v>
      </c>
      <c r="G166" s="15">
        <v>0</v>
      </c>
      <c r="H166" s="15">
        <v>42525.2</v>
      </c>
      <c r="I166" s="15">
        <v>0</v>
      </c>
      <c r="J166" s="4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</row>
    <row r="167" spans="1:227" s="6" customFormat="1">
      <c r="A167" s="83"/>
      <c r="B167" s="64"/>
      <c r="C167" s="50">
        <v>2024</v>
      </c>
      <c r="D167" s="15">
        <f t="shared" si="66"/>
        <v>30396.2</v>
      </c>
      <c r="E167" s="15">
        <v>0</v>
      </c>
      <c r="F167" s="15">
        <v>0</v>
      </c>
      <c r="G167" s="15">
        <v>0</v>
      </c>
      <c r="H167" s="15">
        <v>30396.2</v>
      </c>
      <c r="I167" s="15">
        <v>0</v>
      </c>
      <c r="J167" s="4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</row>
    <row r="168" spans="1:227" s="6" customFormat="1">
      <c r="A168" s="83"/>
      <c r="B168" s="64"/>
      <c r="C168" s="50">
        <v>2025</v>
      </c>
      <c r="D168" s="15">
        <f t="shared" si="66"/>
        <v>60826.9</v>
      </c>
      <c r="E168" s="15">
        <v>0</v>
      </c>
      <c r="F168" s="15">
        <v>0</v>
      </c>
      <c r="G168" s="15">
        <v>0</v>
      </c>
      <c r="H168" s="15">
        <f>29916.9+23910</f>
        <v>53826.9</v>
      </c>
      <c r="I168" s="15">
        <v>7000</v>
      </c>
      <c r="J168" s="54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</row>
    <row r="169" spans="1:227" s="6" customFormat="1">
      <c r="A169" s="83"/>
      <c r="B169" s="64"/>
      <c r="C169" s="50">
        <v>2026</v>
      </c>
      <c r="D169" s="15">
        <f t="shared" si="66"/>
        <v>42916.1</v>
      </c>
      <c r="E169" s="15">
        <v>0</v>
      </c>
      <c r="F169" s="15">
        <v>0</v>
      </c>
      <c r="G169" s="15">
        <v>0</v>
      </c>
      <c r="H169" s="15">
        <f>27790+9126.1</f>
        <v>36916.1</v>
      </c>
      <c r="I169" s="15">
        <f>0+6000</f>
        <v>6000</v>
      </c>
      <c r="J169" s="54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</row>
    <row r="170" spans="1:227" s="6" customFormat="1">
      <c r="A170" s="83"/>
      <c r="B170" s="64"/>
      <c r="C170" s="50">
        <v>2027</v>
      </c>
      <c r="D170" s="15">
        <f t="shared" si="66"/>
        <v>27790</v>
      </c>
      <c r="E170" s="15">
        <v>0</v>
      </c>
      <c r="F170" s="15">
        <v>0</v>
      </c>
      <c r="G170" s="15">
        <v>0</v>
      </c>
      <c r="H170" s="15">
        <v>27790</v>
      </c>
      <c r="I170" s="15">
        <v>0</v>
      </c>
      <c r="J170" s="4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</row>
    <row r="171" spans="1:227" s="6" customFormat="1">
      <c r="A171" s="83"/>
      <c r="B171" s="64"/>
      <c r="C171" s="50" t="s">
        <v>16</v>
      </c>
      <c r="D171" s="15">
        <f>SUM(D165:D170)</f>
        <v>254220.1</v>
      </c>
      <c r="E171" s="15">
        <f t="shared" ref="E171:I171" si="67">SUM(E165:E170)</f>
        <v>0</v>
      </c>
      <c r="F171" s="15">
        <f t="shared" si="67"/>
        <v>0</v>
      </c>
      <c r="G171" s="15">
        <f t="shared" si="67"/>
        <v>0</v>
      </c>
      <c r="H171" s="15">
        <f t="shared" si="67"/>
        <v>241220.1</v>
      </c>
      <c r="I171" s="15">
        <f t="shared" si="67"/>
        <v>13000</v>
      </c>
      <c r="J171" s="4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</row>
    <row r="172" spans="1:227" s="6" customFormat="1">
      <c r="A172" s="61" t="s">
        <v>34</v>
      </c>
      <c r="B172" s="64"/>
      <c r="C172" s="50">
        <v>2022</v>
      </c>
      <c r="D172" s="15">
        <f t="shared" ref="D172:D177" si="68">SUM(E172:I172)</f>
        <v>9189</v>
      </c>
      <c r="E172" s="15">
        <v>0</v>
      </c>
      <c r="F172" s="15">
        <v>0</v>
      </c>
      <c r="G172" s="15">
        <v>0</v>
      </c>
      <c r="H172" s="15">
        <v>9189</v>
      </c>
      <c r="I172" s="15">
        <v>0</v>
      </c>
      <c r="J172" s="4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</row>
    <row r="173" spans="1:227" s="6" customFormat="1">
      <c r="A173" s="62"/>
      <c r="B173" s="64"/>
      <c r="C173" s="50">
        <v>2023</v>
      </c>
      <c r="D173" s="15">
        <f t="shared" si="68"/>
        <v>9773.1</v>
      </c>
      <c r="E173" s="15">
        <v>0</v>
      </c>
      <c r="F173" s="15">
        <v>0</v>
      </c>
      <c r="G173" s="15">
        <v>0</v>
      </c>
      <c r="H173" s="15">
        <v>9773.1</v>
      </c>
      <c r="I173" s="15">
        <v>0</v>
      </c>
      <c r="J173" s="4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</row>
    <row r="174" spans="1:227" s="6" customFormat="1">
      <c r="A174" s="62"/>
      <c r="B174" s="64"/>
      <c r="C174" s="50">
        <v>2024</v>
      </c>
      <c r="D174" s="15">
        <f t="shared" si="68"/>
        <v>8391.7999999999993</v>
      </c>
      <c r="E174" s="15">
        <v>0</v>
      </c>
      <c r="F174" s="15">
        <v>0</v>
      </c>
      <c r="G174" s="15">
        <v>0</v>
      </c>
      <c r="H174" s="15">
        <v>8391.7999999999993</v>
      </c>
      <c r="I174" s="15">
        <v>0</v>
      </c>
      <c r="J174" s="4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</row>
    <row r="175" spans="1:227" s="6" customFormat="1">
      <c r="A175" s="62"/>
      <c r="B175" s="64"/>
      <c r="C175" s="50">
        <v>2025</v>
      </c>
      <c r="D175" s="15">
        <f t="shared" si="68"/>
        <v>9575.2999999999993</v>
      </c>
      <c r="E175" s="15">
        <v>0</v>
      </c>
      <c r="F175" s="15">
        <v>0</v>
      </c>
      <c r="G175" s="15">
        <v>0</v>
      </c>
      <c r="H175" s="15">
        <v>9575.2999999999993</v>
      </c>
      <c r="I175" s="15">
        <v>0</v>
      </c>
      <c r="J175" s="4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</row>
    <row r="176" spans="1:227" s="6" customFormat="1">
      <c r="A176" s="62"/>
      <c r="B176" s="64"/>
      <c r="C176" s="50">
        <v>2026</v>
      </c>
      <c r="D176" s="15">
        <f t="shared" si="68"/>
        <v>5687.3</v>
      </c>
      <c r="E176" s="15">
        <v>0</v>
      </c>
      <c r="F176" s="15">
        <v>0</v>
      </c>
      <c r="G176" s="15">
        <v>0</v>
      </c>
      <c r="H176" s="15">
        <v>5687.3</v>
      </c>
      <c r="I176" s="15">
        <v>0</v>
      </c>
      <c r="J176" s="4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</row>
    <row r="177" spans="1:227" s="6" customFormat="1">
      <c r="A177" s="62"/>
      <c r="B177" s="64"/>
      <c r="C177" s="50">
        <v>2027</v>
      </c>
      <c r="D177" s="15">
        <f t="shared" si="68"/>
        <v>13529.7</v>
      </c>
      <c r="E177" s="15">
        <v>0</v>
      </c>
      <c r="F177" s="15">
        <v>0</v>
      </c>
      <c r="G177" s="15">
        <v>0</v>
      </c>
      <c r="H177" s="15">
        <v>13529.7</v>
      </c>
      <c r="I177" s="15">
        <v>0</v>
      </c>
      <c r="J177" s="4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</row>
    <row r="178" spans="1:227" s="6" customFormat="1">
      <c r="A178" s="63"/>
      <c r="B178" s="64"/>
      <c r="C178" s="50" t="s">
        <v>16</v>
      </c>
      <c r="D178" s="15">
        <f>SUM(D172:D177)</f>
        <v>56146.2</v>
      </c>
      <c r="E178" s="15">
        <f t="shared" ref="E178:I178" si="69">SUM(E172:E177)</f>
        <v>0</v>
      </c>
      <c r="F178" s="15">
        <f t="shared" si="69"/>
        <v>0</v>
      </c>
      <c r="G178" s="15">
        <f t="shared" si="69"/>
        <v>0</v>
      </c>
      <c r="H178" s="15">
        <f t="shared" si="69"/>
        <v>56146.2</v>
      </c>
      <c r="I178" s="15">
        <f t="shared" si="69"/>
        <v>0</v>
      </c>
      <c r="J178" s="4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</row>
    <row r="179" spans="1:227" s="6" customFormat="1">
      <c r="A179" s="61" t="s">
        <v>35</v>
      </c>
      <c r="B179" s="64"/>
      <c r="C179" s="50">
        <v>2022</v>
      </c>
      <c r="D179" s="22">
        <f t="shared" ref="D179:D184" si="70">SUM(E179:I179)</f>
        <v>16065.4</v>
      </c>
      <c r="E179" s="15">
        <v>0</v>
      </c>
      <c r="F179" s="15">
        <v>0</v>
      </c>
      <c r="G179" s="15">
        <v>0</v>
      </c>
      <c r="H179" s="15">
        <v>16065.4</v>
      </c>
      <c r="I179" s="15">
        <v>0</v>
      </c>
      <c r="J179" s="4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</row>
    <row r="180" spans="1:227" s="6" customFormat="1">
      <c r="A180" s="62"/>
      <c r="B180" s="64"/>
      <c r="C180" s="50">
        <v>2023</v>
      </c>
      <c r="D180" s="22">
        <f t="shared" si="70"/>
        <v>23656.2</v>
      </c>
      <c r="E180" s="15">
        <v>0</v>
      </c>
      <c r="F180" s="15">
        <v>0</v>
      </c>
      <c r="G180" s="15">
        <v>0</v>
      </c>
      <c r="H180" s="15">
        <v>23656.2</v>
      </c>
      <c r="I180" s="15">
        <v>0</v>
      </c>
      <c r="J180" s="4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</row>
    <row r="181" spans="1:227" s="6" customFormat="1">
      <c r="A181" s="62"/>
      <c r="B181" s="64"/>
      <c r="C181" s="50">
        <v>2024</v>
      </c>
      <c r="D181" s="22">
        <f t="shared" si="70"/>
        <v>18248.3</v>
      </c>
      <c r="E181" s="15">
        <v>0</v>
      </c>
      <c r="F181" s="15">
        <v>0</v>
      </c>
      <c r="G181" s="15">
        <v>0</v>
      </c>
      <c r="H181" s="15">
        <v>18248.3</v>
      </c>
      <c r="I181" s="15">
        <v>0</v>
      </c>
      <c r="J181" s="4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</row>
    <row r="182" spans="1:227" s="6" customFormat="1">
      <c r="A182" s="62"/>
      <c r="B182" s="64"/>
      <c r="C182" s="50">
        <v>2025</v>
      </c>
      <c r="D182" s="22">
        <f t="shared" si="70"/>
        <v>19065</v>
      </c>
      <c r="E182" s="15">
        <v>0</v>
      </c>
      <c r="F182" s="15">
        <v>0</v>
      </c>
      <c r="G182" s="15">
        <v>0</v>
      </c>
      <c r="H182" s="15">
        <v>19065</v>
      </c>
      <c r="I182" s="15">
        <v>0</v>
      </c>
      <c r="J182" s="4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</row>
    <row r="183" spans="1:227" s="6" customFormat="1">
      <c r="A183" s="62"/>
      <c r="B183" s="64"/>
      <c r="C183" s="50">
        <v>2026</v>
      </c>
      <c r="D183" s="22">
        <f t="shared" si="70"/>
        <v>19065</v>
      </c>
      <c r="E183" s="15">
        <v>0</v>
      </c>
      <c r="F183" s="15">
        <v>0</v>
      </c>
      <c r="G183" s="15">
        <v>0</v>
      </c>
      <c r="H183" s="15">
        <v>19065</v>
      </c>
      <c r="I183" s="15">
        <v>0</v>
      </c>
      <c r="J183" s="4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</row>
    <row r="184" spans="1:227" s="6" customFormat="1">
      <c r="A184" s="62"/>
      <c r="B184" s="64"/>
      <c r="C184" s="50">
        <v>2027</v>
      </c>
      <c r="D184" s="22">
        <f t="shared" si="70"/>
        <v>19065</v>
      </c>
      <c r="E184" s="15">
        <v>0</v>
      </c>
      <c r="F184" s="15">
        <v>0</v>
      </c>
      <c r="G184" s="15">
        <v>0</v>
      </c>
      <c r="H184" s="15">
        <v>19065</v>
      </c>
      <c r="I184" s="15">
        <v>0</v>
      </c>
      <c r="J184" s="4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</row>
    <row r="185" spans="1:227" s="6" customFormat="1">
      <c r="A185" s="63"/>
      <c r="B185" s="64"/>
      <c r="C185" s="50" t="s">
        <v>16</v>
      </c>
      <c r="D185" s="22">
        <f>SUM(D179:D184)</f>
        <v>115164.9</v>
      </c>
      <c r="E185" s="22">
        <f t="shared" ref="E185:I185" si="71">SUM(E179:E184)</f>
        <v>0</v>
      </c>
      <c r="F185" s="22">
        <f t="shared" si="71"/>
        <v>0</v>
      </c>
      <c r="G185" s="22">
        <f t="shared" si="71"/>
        <v>0</v>
      </c>
      <c r="H185" s="22">
        <f t="shared" si="71"/>
        <v>115164.9</v>
      </c>
      <c r="I185" s="22">
        <f t="shared" si="71"/>
        <v>0</v>
      </c>
      <c r="J185" s="4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</row>
    <row r="186" spans="1:227" s="6" customFormat="1" ht="18.75" customHeight="1">
      <c r="A186" s="61" t="s">
        <v>36</v>
      </c>
      <c r="B186" s="64"/>
      <c r="C186" s="50">
        <v>2022</v>
      </c>
      <c r="D186" s="15">
        <f t="shared" ref="D186:D188" si="72">SUM(E186:I186)</f>
        <v>17098.7</v>
      </c>
      <c r="E186" s="15">
        <v>0</v>
      </c>
      <c r="F186" s="15">
        <v>0</v>
      </c>
      <c r="G186" s="15">
        <v>0</v>
      </c>
      <c r="H186" s="15">
        <v>17098.7</v>
      </c>
      <c r="I186" s="15">
        <v>0</v>
      </c>
      <c r="J186" s="4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</row>
    <row r="187" spans="1:227" s="6" customFormat="1">
      <c r="A187" s="62"/>
      <c r="B187" s="64"/>
      <c r="C187" s="50">
        <v>2023</v>
      </c>
      <c r="D187" s="15">
        <f t="shared" si="72"/>
        <v>5196.8999999999996</v>
      </c>
      <c r="E187" s="15">
        <v>0</v>
      </c>
      <c r="F187" s="15">
        <v>0</v>
      </c>
      <c r="G187" s="15">
        <v>0</v>
      </c>
      <c r="H187" s="15">
        <v>5196.8999999999996</v>
      </c>
      <c r="I187" s="15">
        <v>0</v>
      </c>
      <c r="J187" s="4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</row>
    <row r="188" spans="1:227">
      <c r="A188" s="62"/>
      <c r="B188" s="64"/>
      <c r="C188" s="50">
        <v>2024</v>
      </c>
      <c r="D188" s="15">
        <f t="shared" si="72"/>
        <v>49770.400000000001</v>
      </c>
      <c r="E188" s="15">
        <v>0</v>
      </c>
      <c r="F188" s="15">
        <v>0</v>
      </c>
      <c r="G188" s="15">
        <v>0</v>
      </c>
      <c r="H188" s="15">
        <v>39770.400000000001</v>
      </c>
      <c r="I188" s="15">
        <v>10000</v>
      </c>
      <c r="J188" s="43"/>
    </row>
    <row r="189" spans="1:227">
      <c r="A189" s="63"/>
      <c r="B189" s="64"/>
      <c r="C189" s="50" t="s">
        <v>16</v>
      </c>
      <c r="D189" s="15">
        <f t="shared" ref="D189:I189" si="73">SUM(D186:D188)</f>
        <v>72066</v>
      </c>
      <c r="E189" s="15">
        <f t="shared" si="73"/>
        <v>0</v>
      </c>
      <c r="F189" s="15">
        <f t="shared" si="73"/>
        <v>0</v>
      </c>
      <c r="G189" s="15">
        <f t="shared" si="73"/>
        <v>0</v>
      </c>
      <c r="H189" s="15">
        <f t="shared" si="73"/>
        <v>62066</v>
      </c>
      <c r="I189" s="15">
        <f t="shared" si="73"/>
        <v>10000</v>
      </c>
      <c r="J189" s="43"/>
    </row>
    <row r="190" spans="1:227">
      <c r="A190" s="61" t="s">
        <v>37</v>
      </c>
      <c r="B190" s="64"/>
      <c r="C190" s="50">
        <v>2022</v>
      </c>
      <c r="D190" s="15">
        <f t="shared" ref="D190:D195" si="74">SUM(E190:I190)</f>
        <v>20168.8</v>
      </c>
      <c r="E190" s="15">
        <v>0</v>
      </c>
      <c r="F190" s="15">
        <v>0</v>
      </c>
      <c r="G190" s="15">
        <v>0</v>
      </c>
      <c r="H190" s="15">
        <v>20168.8</v>
      </c>
      <c r="I190" s="15">
        <v>0</v>
      </c>
      <c r="J190" s="43"/>
    </row>
    <row r="191" spans="1:227">
      <c r="A191" s="62"/>
      <c r="B191" s="64"/>
      <c r="C191" s="50">
        <v>2023</v>
      </c>
      <c r="D191" s="15">
        <f t="shared" si="74"/>
        <v>21829.200000000001</v>
      </c>
      <c r="E191" s="15">
        <v>0</v>
      </c>
      <c r="F191" s="15">
        <v>0</v>
      </c>
      <c r="G191" s="15">
        <v>0</v>
      </c>
      <c r="H191" s="15">
        <v>21829.200000000001</v>
      </c>
      <c r="I191" s="15">
        <v>0</v>
      </c>
      <c r="J191" s="43"/>
    </row>
    <row r="192" spans="1:227">
      <c r="A192" s="62"/>
      <c r="B192" s="64"/>
      <c r="C192" s="50">
        <v>2024</v>
      </c>
      <c r="D192" s="15">
        <f t="shared" si="74"/>
        <v>1303.7</v>
      </c>
      <c r="E192" s="15">
        <v>0</v>
      </c>
      <c r="F192" s="15">
        <v>0</v>
      </c>
      <c r="G192" s="15">
        <v>0</v>
      </c>
      <c r="H192" s="15">
        <v>1303.7</v>
      </c>
      <c r="I192" s="15">
        <v>0</v>
      </c>
      <c r="J192" s="43"/>
    </row>
    <row r="193" spans="1:227">
      <c r="A193" s="62"/>
      <c r="B193" s="64"/>
      <c r="C193" s="50">
        <v>2025</v>
      </c>
      <c r="D193" s="15">
        <f t="shared" si="74"/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43"/>
    </row>
    <row r="194" spans="1:227">
      <c r="A194" s="62"/>
      <c r="B194" s="64"/>
      <c r="C194" s="50">
        <v>2026</v>
      </c>
      <c r="D194" s="15">
        <f t="shared" si="74"/>
        <v>1665.6</v>
      </c>
      <c r="E194" s="15">
        <v>0</v>
      </c>
      <c r="F194" s="15">
        <v>0</v>
      </c>
      <c r="G194" s="15">
        <v>0</v>
      </c>
      <c r="H194" s="15">
        <v>1665.6</v>
      </c>
      <c r="I194" s="15">
        <v>0</v>
      </c>
      <c r="J194" s="43"/>
    </row>
    <row r="195" spans="1:227">
      <c r="A195" s="62"/>
      <c r="B195" s="64"/>
      <c r="C195" s="50">
        <v>2027</v>
      </c>
      <c r="D195" s="15">
        <f t="shared" si="74"/>
        <v>4400</v>
      </c>
      <c r="E195" s="15">
        <v>0</v>
      </c>
      <c r="F195" s="15">
        <v>0</v>
      </c>
      <c r="G195" s="15">
        <v>0</v>
      </c>
      <c r="H195" s="15">
        <v>4400</v>
      </c>
      <c r="I195" s="15">
        <v>0</v>
      </c>
      <c r="J195" s="43"/>
    </row>
    <row r="196" spans="1:227">
      <c r="A196" s="63"/>
      <c r="B196" s="64"/>
      <c r="C196" s="50" t="s">
        <v>16</v>
      </c>
      <c r="D196" s="15">
        <f>SUM(D190:D195)</f>
        <v>49367.299999999996</v>
      </c>
      <c r="E196" s="15">
        <f t="shared" ref="E196:I196" si="75">SUM(E190:E195)</f>
        <v>0</v>
      </c>
      <c r="F196" s="15">
        <f t="shared" si="75"/>
        <v>0</v>
      </c>
      <c r="G196" s="15">
        <f t="shared" si="75"/>
        <v>0</v>
      </c>
      <c r="H196" s="15">
        <f t="shared" si="75"/>
        <v>49367.299999999996</v>
      </c>
      <c r="I196" s="15">
        <f t="shared" si="75"/>
        <v>0</v>
      </c>
      <c r="J196" s="43"/>
    </row>
    <row r="197" spans="1:227" ht="38.1" customHeight="1">
      <c r="A197" s="80" t="s">
        <v>82</v>
      </c>
      <c r="B197" s="64"/>
      <c r="C197" s="50">
        <v>2022</v>
      </c>
      <c r="D197" s="15">
        <f t="shared" ref="D197:D202" si="76">SUM(E197:I197)</f>
        <v>3816.3</v>
      </c>
      <c r="E197" s="15">
        <v>0</v>
      </c>
      <c r="F197" s="15">
        <v>3164.1</v>
      </c>
      <c r="G197" s="15">
        <v>0</v>
      </c>
      <c r="H197" s="15">
        <v>652.20000000000005</v>
      </c>
      <c r="I197" s="15">
        <v>0</v>
      </c>
      <c r="J197" s="43"/>
      <c r="K197" s="3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</row>
    <row r="198" spans="1:227" ht="38.1" customHeight="1">
      <c r="A198" s="81"/>
      <c r="B198" s="64"/>
      <c r="C198" s="50">
        <v>2023</v>
      </c>
      <c r="D198" s="15">
        <f t="shared" si="76"/>
        <v>3803.3999999999996</v>
      </c>
      <c r="E198" s="15">
        <v>0</v>
      </c>
      <c r="F198" s="15">
        <v>3151.2</v>
      </c>
      <c r="G198" s="15">
        <v>0</v>
      </c>
      <c r="H198" s="15">
        <v>652.20000000000005</v>
      </c>
      <c r="I198" s="15">
        <v>0</v>
      </c>
      <c r="J198" s="43"/>
      <c r="K198" s="3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</row>
    <row r="199" spans="1:227" ht="38.1" customHeight="1">
      <c r="A199" s="81"/>
      <c r="B199" s="64"/>
      <c r="C199" s="50">
        <v>2024</v>
      </c>
      <c r="D199" s="15">
        <f t="shared" si="76"/>
        <v>3291.6</v>
      </c>
      <c r="E199" s="15">
        <v>0</v>
      </c>
      <c r="F199" s="15">
        <v>3061.2</v>
      </c>
      <c r="G199" s="15">
        <v>0</v>
      </c>
      <c r="H199" s="15">
        <v>230.4</v>
      </c>
      <c r="I199" s="15">
        <v>0</v>
      </c>
      <c r="J199" s="43"/>
      <c r="K199" s="3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</row>
    <row r="200" spans="1:227" ht="38.1" customHeight="1">
      <c r="A200" s="81"/>
      <c r="B200" s="64"/>
      <c r="C200" s="50">
        <v>2025</v>
      </c>
      <c r="D200" s="15">
        <f t="shared" si="76"/>
        <v>3251.7999999999997</v>
      </c>
      <c r="E200" s="15">
        <v>0</v>
      </c>
      <c r="F200" s="15">
        <v>3024.2</v>
      </c>
      <c r="G200" s="15">
        <v>227.6</v>
      </c>
      <c r="H200" s="15">
        <v>0</v>
      </c>
      <c r="I200" s="15">
        <v>0</v>
      </c>
      <c r="J200" s="43"/>
      <c r="K200" s="3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</row>
    <row r="201" spans="1:227" ht="38.1" customHeight="1">
      <c r="A201" s="81"/>
      <c r="B201" s="64"/>
      <c r="C201" s="50">
        <v>2026</v>
      </c>
      <c r="D201" s="15">
        <f t="shared" si="76"/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43"/>
      <c r="K201" s="3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</row>
    <row r="202" spans="1:227" ht="38.1" customHeight="1">
      <c r="A202" s="81"/>
      <c r="B202" s="64"/>
      <c r="C202" s="50">
        <v>2027</v>
      </c>
      <c r="D202" s="15">
        <f t="shared" si="76"/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43"/>
      <c r="K202" s="3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</row>
    <row r="203" spans="1:227" ht="38.1" customHeight="1">
      <c r="A203" s="82"/>
      <c r="B203" s="64"/>
      <c r="C203" s="50" t="s">
        <v>16</v>
      </c>
      <c r="D203" s="22">
        <f>SUM(D197:D202)</f>
        <v>14163.099999999999</v>
      </c>
      <c r="E203" s="22">
        <f t="shared" ref="E203:I203" si="77">SUM(E197:E202)</f>
        <v>0</v>
      </c>
      <c r="F203" s="22">
        <f t="shared" si="77"/>
        <v>12400.7</v>
      </c>
      <c r="G203" s="22">
        <f t="shared" si="77"/>
        <v>227.6</v>
      </c>
      <c r="H203" s="22">
        <f t="shared" si="77"/>
        <v>1534.8000000000002</v>
      </c>
      <c r="I203" s="22">
        <f t="shared" si="77"/>
        <v>0</v>
      </c>
      <c r="J203" s="43"/>
      <c r="K203" s="3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</row>
    <row r="204" spans="1:227" s="6" customFormat="1" ht="18.75" customHeight="1">
      <c r="A204" s="61" t="s">
        <v>83</v>
      </c>
      <c r="B204" s="64"/>
      <c r="C204" s="50">
        <v>2025</v>
      </c>
      <c r="D204" s="15">
        <f t="shared" ref="D204:D206" si="78">SUM(E204:I204)</f>
        <v>141.19999999999999</v>
      </c>
      <c r="E204" s="15">
        <v>0</v>
      </c>
      <c r="F204" s="15">
        <v>0</v>
      </c>
      <c r="G204" s="15">
        <v>0</v>
      </c>
      <c r="H204" s="15">
        <v>141.19999999999999</v>
      </c>
      <c r="I204" s="15">
        <v>0</v>
      </c>
      <c r="J204" s="4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</row>
    <row r="205" spans="1:227" s="6" customFormat="1">
      <c r="A205" s="62"/>
      <c r="B205" s="64"/>
      <c r="C205" s="50">
        <v>2026</v>
      </c>
      <c r="D205" s="15">
        <f t="shared" si="78"/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4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</row>
    <row r="206" spans="1:227">
      <c r="A206" s="62"/>
      <c r="B206" s="64"/>
      <c r="C206" s="50">
        <v>2027</v>
      </c>
      <c r="D206" s="15">
        <f t="shared" si="78"/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43"/>
    </row>
    <row r="207" spans="1:227" ht="75" customHeight="1">
      <c r="A207" s="63"/>
      <c r="B207" s="64"/>
      <c r="C207" s="50" t="s">
        <v>16</v>
      </c>
      <c r="D207" s="15">
        <f t="shared" ref="D207:I207" si="79">SUM(D204:D206)</f>
        <v>141.19999999999999</v>
      </c>
      <c r="E207" s="15">
        <f t="shared" si="79"/>
        <v>0</v>
      </c>
      <c r="F207" s="15">
        <f t="shared" si="79"/>
        <v>0</v>
      </c>
      <c r="G207" s="15">
        <f t="shared" si="79"/>
        <v>0</v>
      </c>
      <c r="H207" s="15">
        <f t="shared" si="79"/>
        <v>141.19999999999999</v>
      </c>
      <c r="I207" s="15">
        <f t="shared" si="79"/>
        <v>0</v>
      </c>
      <c r="J207" s="43"/>
    </row>
    <row r="208" spans="1:227" ht="18.75" customHeight="1">
      <c r="A208" s="61" t="s">
        <v>38</v>
      </c>
      <c r="B208" s="64"/>
      <c r="C208" s="50">
        <v>2022</v>
      </c>
      <c r="D208" s="15">
        <f t="shared" ref="D208:D209" si="80">SUM(E208:I208)</f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43"/>
    </row>
    <row r="209" spans="1:227">
      <c r="A209" s="62"/>
      <c r="B209" s="64"/>
      <c r="C209" s="50">
        <v>2023</v>
      </c>
      <c r="D209" s="15">
        <f t="shared" si="80"/>
        <v>3431</v>
      </c>
      <c r="E209" s="15">
        <v>0</v>
      </c>
      <c r="F209" s="15">
        <v>0</v>
      </c>
      <c r="G209" s="15">
        <v>0</v>
      </c>
      <c r="H209" s="15">
        <v>3431</v>
      </c>
      <c r="I209" s="15">
        <v>0</v>
      </c>
      <c r="J209" s="43"/>
    </row>
    <row r="210" spans="1:227" s="6" customFormat="1">
      <c r="A210" s="63"/>
      <c r="B210" s="64"/>
      <c r="C210" s="50" t="s">
        <v>16</v>
      </c>
      <c r="D210" s="15">
        <f t="shared" ref="D210:I210" si="81">SUM(D208:D209)</f>
        <v>3431</v>
      </c>
      <c r="E210" s="15">
        <f t="shared" si="81"/>
        <v>0</v>
      </c>
      <c r="F210" s="15">
        <f t="shared" si="81"/>
        <v>0</v>
      </c>
      <c r="G210" s="15">
        <f t="shared" si="81"/>
        <v>0</v>
      </c>
      <c r="H210" s="15">
        <f t="shared" si="81"/>
        <v>3431</v>
      </c>
      <c r="I210" s="15">
        <f t="shared" si="81"/>
        <v>0</v>
      </c>
      <c r="J210" s="4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</row>
    <row r="211" spans="1:227" s="6" customFormat="1">
      <c r="A211" s="61" t="s">
        <v>65</v>
      </c>
      <c r="B211" s="64"/>
      <c r="C211" s="50">
        <v>2022</v>
      </c>
      <c r="D211" s="15">
        <f>SUM(E211:I211)</f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4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</row>
    <row r="212" spans="1:227" s="6" customFormat="1">
      <c r="A212" s="62"/>
      <c r="B212" s="64"/>
      <c r="C212" s="50">
        <v>2023</v>
      </c>
      <c r="D212" s="15">
        <f>SUM(E212:I212)</f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4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</row>
    <row r="213" spans="1:227" s="6" customFormat="1">
      <c r="A213" s="63"/>
      <c r="B213" s="64"/>
      <c r="C213" s="50" t="s">
        <v>16</v>
      </c>
      <c r="D213" s="15">
        <f>SUM(D211:D212)</f>
        <v>0</v>
      </c>
      <c r="E213" s="15">
        <f t="shared" ref="E213:I213" si="82">SUM(E211:E212)</f>
        <v>0</v>
      </c>
      <c r="F213" s="15">
        <f t="shared" si="82"/>
        <v>0</v>
      </c>
      <c r="G213" s="15">
        <f t="shared" si="82"/>
        <v>0</v>
      </c>
      <c r="H213" s="15">
        <f t="shared" si="82"/>
        <v>0</v>
      </c>
      <c r="I213" s="15">
        <f t="shared" si="82"/>
        <v>0</v>
      </c>
      <c r="J213" s="4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</row>
    <row r="214" spans="1:227" s="6" customFormat="1" ht="18.75" customHeight="1">
      <c r="A214" s="61" t="s">
        <v>39</v>
      </c>
      <c r="B214" s="64"/>
      <c r="C214" s="50">
        <v>2022</v>
      </c>
      <c r="D214" s="15">
        <f t="shared" ref="D214:D215" si="83">SUM(E214:I214)</f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4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</row>
    <row r="215" spans="1:227" s="6" customFormat="1">
      <c r="A215" s="62"/>
      <c r="B215" s="64"/>
      <c r="C215" s="50">
        <v>2023</v>
      </c>
      <c r="D215" s="15">
        <f t="shared" si="83"/>
        <v>1000</v>
      </c>
      <c r="E215" s="15">
        <v>0</v>
      </c>
      <c r="F215" s="15">
        <v>950</v>
      </c>
      <c r="G215" s="15">
        <v>0</v>
      </c>
      <c r="H215" s="15">
        <v>50</v>
      </c>
      <c r="I215" s="15">
        <v>0</v>
      </c>
      <c r="J215" s="4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</row>
    <row r="216" spans="1:227" s="6" customFormat="1">
      <c r="A216" s="63"/>
      <c r="B216" s="64"/>
      <c r="C216" s="50" t="s">
        <v>16</v>
      </c>
      <c r="D216" s="15">
        <f t="shared" ref="D216:I216" si="84">SUM(D214:D215)</f>
        <v>1000</v>
      </c>
      <c r="E216" s="15">
        <f t="shared" si="84"/>
        <v>0</v>
      </c>
      <c r="F216" s="15">
        <f t="shared" si="84"/>
        <v>950</v>
      </c>
      <c r="G216" s="15">
        <f t="shared" si="84"/>
        <v>0</v>
      </c>
      <c r="H216" s="15">
        <f t="shared" si="84"/>
        <v>50</v>
      </c>
      <c r="I216" s="15">
        <f t="shared" si="84"/>
        <v>0</v>
      </c>
      <c r="J216" s="4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</row>
    <row r="217" spans="1:227" s="6" customFormat="1" ht="18.75" customHeight="1">
      <c r="A217" s="61" t="s">
        <v>40</v>
      </c>
      <c r="B217" s="64"/>
      <c r="C217" s="50">
        <v>2022</v>
      </c>
      <c r="D217" s="15">
        <f t="shared" ref="D217:D218" si="85">SUM(E217:I217)</f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4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</row>
    <row r="218" spans="1:227" s="6" customFormat="1">
      <c r="A218" s="62"/>
      <c r="B218" s="64"/>
      <c r="C218" s="50">
        <v>2023</v>
      </c>
      <c r="D218" s="15">
        <f t="shared" si="85"/>
        <v>560</v>
      </c>
      <c r="E218" s="15">
        <v>0</v>
      </c>
      <c r="F218" s="15">
        <v>0</v>
      </c>
      <c r="G218" s="15">
        <v>509.6</v>
      </c>
      <c r="H218" s="15">
        <v>50.4</v>
      </c>
      <c r="I218" s="15">
        <v>0</v>
      </c>
      <c r="J218" s="4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</row>
    <row r="219" spans="1:227" s="6" customFormat="1" ht="30.75" customHeight="1">
      <c r="A219" s="63"/>
      <c r="B219" s="64"/>
      <c r="C219" s="50" t="s">
        <v>16</v>
      </c>
      <c r="D219" s="15">
        <f t="shared" ref="D219:I219" si="86">SUM(D217:D218)</f>
        <v>560</v>
      </c>
      <c r="E219" s="15">
        <f t="shared" si="86"/>
        <v>0</v>
      </c>
      <c r="F219" s="15">
        <f t="shared" si="86"/>
        <v>0</v>
      </c>
      <c r="G219" s="15">
        <f t="shared" si="86"/>
        <v>509.6</v>
      </c>
      <c r="H219" s="15">
        <f t="shared" si="86"/>
        <v>50.4</v>
      </c>
      <c r="I219" s="15">
        <f t="shared" si="86"/>
        <v>0</v>
      </c>
      <c r="J219" s="4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</row>
    <row r="220" spans="1:227" s="6" customFormat="1">
      <c r="A220" s="61" t="s">
        <v>41</v>
      </c>
      <c r="B220" s="64"/>
      <c r="C220" s="50">
        <v>2022</v>
      </c>
      <c r="D220" s="15">
        <f t="shared" ref="D220:D225" si="87">SUM(E220:I220)</f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4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</row>
    <row r="221" spans="1:227" s="6" customFormat="1">
      <c r="A221" s="62"/>
      <c r="B221" s="64"/>
      <c r="C221" s="50">
        <v>2023</v>
      </c>
      <c r="D221" s="15">
        <f t="shared" si="87"/>
        <v>5870.7</v>
      </c>
      <c r="E221" s="15">
        <v>0</v>
      </c>
      <c r="F221" s="15">
        <v>0</v>
      </c>
      <c r="G221" s="15">
        <v>5342.3</v>
      </c>
      <c r="H221" s="15">
        <v>528.4</v>
      </c>
      <c r="I221" s="15">
        <v>0</v>
      </c>
      <c r="J221" s="4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</row>
    <row r="222" spans="1:227" s="6" customFormat="1">
      <c r="A222" s="62"/>
      <c r="B222" s="64"/>
      <c r="C222" s="50">
        <v>2024</v>
      </c>
      <c r="D222" s="15">
        <f t="shared" si="87"/>
        <v>73222.7</v>
      </c>
      <c r="E222" s="15">
        <v>0</v>
      </c>
      <c r="F222" s="15">
        <v>0</v>
      </c>
      <c r="G222" s="15">
        <v>67364.899999999994</v>
      </c>
      <c r="H222" s="15">
        <v>5857.8</v>
      </c>
      <c r="I222" s="15">
        <v>0</v>
      </c>
      <c r="J222" s="4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</row>
    <row r="223" spans="1:227" s="6" customFormat="1">
      <c r="A223" s="62"/>
      <c r="B223" s="64"/>
      <c r="C223" s="50">
        <v>2025</v>
      </c>
      <c r="D223" s="15">
        <f t="shared" si="87"/>
        <v>44703.8</v>
      </c>
      <c r="E223" s="15">
        <v>0</v>
      </c>
      <c r="F223" s="15">
        <v>0</v>
      </c>
      <c r="G223" s="15">
        <v>41127.300000000003</v>
      </c>
      <c r="H223" s="15">
        <v>3576.5</v>
      </c>
      <c r="I223" s="15">
        <v>0</v>
      </c>
      <c r="J223" s="4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</row>
    <row r="224" spans="1:227" s="6" customFormat="1">
      <c r="A224" s="62"/>
      <c r="B224" s="64"/>
      <c r="C224" s="50">
        <v>2026</v>
      </c>
      <c r="D224" s="15">
        <f t="shared" si="87"/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4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</row>
    <row r="225" spans="1:227" s="6" customFormat="1">
      <c r="A225" s="62"/>
      <c r="B225" s="64"/>
      <c r="C225" s="50">
        <v>2027</v>
      </c>
      <c r="D225" s="15">
        <f t="shared" si="87"/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4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</row>
    <row r="226" spans="1:227" s="6" customFormat="1">
      <c r="A226" s="63"/>
      <c r="B226" s="64"/>
      <c r="C226" s="50" t="s">
        <v>16</v>
      </c>
      <c r="D226" s="15">
        <f>SUM(D220:D225)</f>
        <v>123797.2</v>
      </c>
      <c r="E226" s="15">
        <f t="shared" ref="E226:I226" si="88">SUM(E220:E225)</f>
        <v>0</v>
      </c>
      <c r="F226" s="15">
        <f t="shared" si="88"/>
        <v>0</v>
      </c>
      <c r="G226" s="15">
        <f t="shared" si="88"/>
        <v>113834.5</v>
      </c>
      <c r="H226" s="15">
        <f t="shared" si="88"/>
        <v>9962.7000000000007</v>
      </c>
      <c r="I226" s="15">
        <f t="shared" si="88"/>
        <v>0</v>
      </c>
      <c r="J226" s="4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</row>
    <row r="227" spans="1:227" s="6" customFormat="1" ht="18.75" customHeight="1">
      <c r="A227" s="61" t="s">
        <v>42</v>
      </c>
      <c r="B227" s="64"/>
      <c r="C227" s="50">
        <v>2022</v>
      </c>
      <c r="D227" s="15">
        <f t="shared" ref="D227:D230" si="89">SUM(E227:I227)</f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4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</row>
    <row r="228" spans="1:227" s="6" customFormat="1">
      <c r="A228" s="62"/>
      <c r="B228" s="64"/>
      <c r="C228" s="50">
        <v>2023</v>
      </c>
      <c r="D228" s="15">
        <f t="shared" si="89"/>
        <v>6289</v>
      </c>
      <c r="E228" s="15">
        <v>0</v>
      </c>
      <c r="F228" s="15">
        <v>0</v>
      </c>
      <c r="G228" s="15">
        <v>6289</v>
      </c>
      <c r="H228" s="15">
        <v>0</v>
      </c>
      <c r="I228" s="15">
        <v>0</v>
      </c>
      <c r="J228" s="4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</row>
    <row r="229" spans="1:227" s="6" customFormat="1">
      <c r="A229" s="62"/>
      <c r="B229" s="64"/>
      <c r="C229" s="50">
        <v>2024</v>
      </c>
      <c r="D229" s="15">
        <f t="shared" si="89"/>
        <v>8888.7999999999993</v>
      </c>
      <c r="E229" s="15">
        <v>0</v>
      </c>
      <c r="F229" s="15">
        <v>0</v>
      </c>
      <c r="G229" s="15">
        <v>8888.7999999999993</v>
      </c>
      <c r="H229" s="15">
        <v>0</v>
      </c>
      <c r="I229" s="15">
        <v>0</v>
      </c>
      <c r="J229" s="4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</row>
    <row r="230" spans="1:227" s="6" customFormat="1" ht="18" customHeight="1">
      <c r="A230" s="62"/>
      <c r="B230" s="64"/>
      <c r="C230" s="50">
        <v>2025</v>
      </c>
      <c r="D230" s="15">
        <f t="shared" si="89"/>
        <v>5994.2999999999993</v>
      </c>
      <c r="E230" s="15">
        <v>0</v>
      </c>
      <c r="F230" s="15">
        <v>0</v>
      </c>
      <c r="G230" s="15">
        <f>5994.4-0.1</f>
        <v>5994.2999999999993</v>
      </c>
      <c r="H230" s="15">
        <v>0</v>
      </c>
      <c r="I230" s="15">
        <v>0</v>
      </c>
      <c r="J230" s="57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</row>
    <row r="231" spans="1:227" s="6" customFormat="1">
      <c r="A231" s="62"/>
      <c r="B231" s="64"/>
      <c r="C231" s="50">
        <v>2026</v>
      </c>
      <c r="D231" s="15">
        <f>SUM(E231:I231)</f>
        <v>5499.1</v>
      </c>
      <c r="E231" s="15">
        <v>0</v>
      </c>
      <c r="F231" s="15">
        <v>0</v>
      </c>
      <c r="G231" s="15">
        <v>5499.1</v>
      </c>
      <c r="H231" s="15">
        <v>0</v>
      </c>
      <c r="I231" s="15">
        <v>0</v>
      </c>
      <c r="J231" s="4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</row>
    <row r="232" spans="1:227" s="6" customFormat="1">
      <c r="A232" s="62"/>
      <c r="B232" s="64"/>
      <c r="C232" s="50">
        <v>2027</v>
      </c>
      <c r="D232" s="15">
        <f>SUM(E232:I232)</f>
        <v>5286.8</v>
      </c>
      <c r="E232" s="15">
        <v>0</v>
      </c>
      <c r="F232" s="15">
        <v>0</v>
      </c>
      <c r="G232" s="15">
        <v>5286.8</v>
      </c>
      <c r="H232" s="15">
        <v>0</v>
      </c>
      <c r="I232" s="15">
        <v>0</v>
      </c>
      <c r="J232" s="4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</row>
    <row r="233" spans="1:227" s="6" customFormat="1">
      <c r="A233" s="63"/>
      <c r="B233" s="64"/>
      <c r="C233" s="50" t="s">
        <v>16</v>
      </c>
      <c r="D233" s="15">
        <f t="shared" ref="D233:I233" si="90">SUM(D227:D232)</f>
        <v>31957.999999999996</v>
      </c>
      <c r="E233" s="15">
        <f t="shared" si="90"/>
        <v>0</v>
      </c>
      <c r="F233" s="15">
        <f t="shared" si="90"/>
        <v>0</v>
      </c>
      <c r="G233" s="15">
        <f t="shared" si="90"/>
        <v>31957.999999999996</v>
      </c>
      <c r="H233" s="15">
        <f t="shared" si="90"/>
        <v>0</v>
      </c>
      <c r="I233" s="15">
        <f t="shared" si="90"/>
        <v>0</v>
      </c>
      <c r="J233" s="4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</row>
    <row r="234" spans="1:227" s="6" customFormat="1" ht="18.75" customHeight="1">
      <c r="A234" s="61" t="s">
        <v>84</v>
      </c>
      <c r="B234" s="64"/>
      <c r="C234" s="50">
        <v>2025</v>
      </c>
      <c r="D234" s="15">
        <f t="shared" ref="D234:D236" si="91">SUM(E234:I234)</f>
        <v>0</v>
      </c>
      <c r="E234" s="15">
        <v>0</v>
      </c>
      <c r="F234" s="15">
        <v>0</v>
      </c>
      <c r="G234" s="15">
        <f>698.4-698.4</f>
        <v>0</v>
      </c>
      <c r="H234" s="15">
        <v>0</v>
      </c>
      <c r="I234" s="15">
        <v>0</v>
      </c>
      <c r="J234" s="54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</row>
    <row r="235" spans="1:227" s="6" customFormat="1">
      <c r="A235" s="62"/>
      <c r="B235" s="64"/>
      <c r="C235" s="50">
        <v>2026</v>
      </c>
      <c r="D235" s="15">
        <f t="shared" si="91"/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4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</row>
    <row r="236" spans="1:227">
      <c r="A236" s="62"/>
      <c r="B236" s="64"/>
      <c r="C236" s="50">
        <v>2027</v>
      </c>
      <c r="D236" s="15">
        <f t="shared" si="91"/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43"/>
    </row>
    <row r="237" spans="1:227" ht="20.25" customHeight="1">
      <c r="A237" s="63"/>
      <c r="B237" s="64"/>
      <c r="C237" s="50" t="s">
        <v>16</v>
      </c>
      <c r="D237" s="15">
        <f t="shared" ref="D237:I237" si="92">SUM(D234:D236)</f>
        <v>0</v>
      </c>
      <c r="E237" s="15">
        <f t="shared" si="92"/>
        <v>0</v>
      </c>
      <c r="F237" s="15">
        <f t="shared" si="92"/>
        <v>0</v>
      </c>
      <c r="G237" s="15">
        <f t="shared" si="92"/>
        <v>0</v>
      </c>
      <c r="H237" s="15">
        <f t="shared" si="92"/>
        <v>0</v>
      </c>
      <c r="I237" s="15">
        <f t="shared" si="92"/>
        <v>0</v>
      </c>
      <c r="J237" s="43"/>
    </row>
    <row r="238" spans="1:227" s="6" customFormat="1">
      <c r="A238" s="74" t="s">
        <v>71</v>
      </c>
      <c r="B238" s="75"/>
      <c r="C238" s="75"/>
      <c r="D238" s="75"/>
      <c r="E238" s="75"/>
      <c r="F238" s="75"/>
      <c r="G238" s="75"/>
      <c r="H238" s="75"/>
      <c r="I238" s="76"/>
      <c r="J238" s="44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</row>
    <row r="239" spans="1:227" s="6" customFormat="1">
      <c r="A239" s="67" t="s">
        <v>16</v>
      </c>
      <c r="B239" s="77"/>
      <c r="C239" s="51">
        <v>2022</v>
      </c>
      <c r="D239" s="16">
        <f t="shared" ref="D239:I240" si="93">D246+D253</f>
        <v>9887.1</v>
      </c>
      <c r="E239" s="16">
        <f t="shared" si="93"/>
        <v>0</v>
      </c>
      <c r="F239" s="16">
        <f t="shared" si="93"/>
        <v>0</v>
      </c>
      <c r="G239" s="16">
        <f t="shared" si="93"/>
        <v>0</v>
      </c>
      <c r="H239" s="16">
        <f t="shared" si="93"/>
        <v>9887.1</v>
      </c>
      <c r="I239" s="16">
        <f t="shared" si="93"/>
        <v>0</v>
      </c>
      <c r="J239" s="4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</row>
    <row r="240" spans="1:227" s="6" customFormat="1">
      <c r="A240" s="68"/>
      <c r="B240" s="78"/>
      <c r="C240" s="51">
        <v>2023</v>
      </c>
      <c r="D240" s="16">
        <f t="shared" si="93"/>
        <v>9388.4</v>
      </c>
      <c r="E240" s="16">
        <f t="shared" si="93"/>
        <v>0</v>
      </c>
      <c r="F240" s="16">
        <f t="shared" si="93"/>
        <v>0</v>
      </c>
      <c r="G240" s="16">
        <f t="shared" si="93"/>
        <v>628.5</v>
      </c>
      <c r="H240" s="16">
        <f t="shared" si="93"/>
        <v>8759.9</v>
      </c>
      <c r="I240" s="16">
        <f t="shared" si="93"/>
        <v>0</v>
      </c>
      <c r="J240" s="4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</row>
    <row r="241" spans="1:227" s="6" customFormat="1">
      <c r="A241" s="68"/>
      <c r="B241" s="78"/>
      <c r="C241" s="51">
        <v>2024</v>
      </c>
      <c r="D241" s="16">
        <f>SUM(E241:I241)</f>
        <v>6247.3</v>
      </c>
      <c r="E241" s="16">
        <f t="shared" ref="E241:I241" si="94">E248</f>
        <v>0</v>
      </c>
      <c r="F241" s="16">
        <f t="shared" si="94"/>
        <v>0</v>
      </c>
      <c r="G241" s="16">
        <f t="shared" si="94"/>
        <v>0</v>
      </c>
      <c r="H241" s="16">
        <f t="shared" si="94"/>
        <v>6247.3</v>
      </c>
      <c r="I241" s="16">
        <f t="shared" si="94"/>
        <v>0</v>
      </c>
      <c r="J241" s="4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</row>
    <row r="242" spans="1:227" s="6" customFormat="1">
      <c r="A242" s="68"/>
      <c r="B242" s="78"/>
      <c r="C242" s="51">
        <v>2025</v>
      </c>
      <c r="D242" s="16">
        <f>SUM(E242:I242)</f>
        <v>9612.1999999999989</v>
      </c>
      <c r="E242" s="16">
        <f t="shared" ref="E242:I244" si="95">E249+E256</f>
        <v>0</v>
      </c>
      <c r="F242" s="16">
        <f t="shared" si="95"/>
        <v>0</v>
      </c>
      <c r="G242" s="16">
        <f t="shared" si="95"/>
        <v>0</v>
      </c>
      <c r="H242" s="16">
        <f t="shared" si="95"/>
        <v>9612.1999999999989</v>
      </c>
      <c r="I242" s="16">
        <f t="shared" si="95"/>
        <v>0</v>
      </c>
      <c r="J242" s="4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</row>
    <row r="243" spans="1:227" s="6" customFormat="1">
      <c r="A243" s="68"/>
      <c r="B243" s="78"/>
      <c r="C243" s="51">
        <v>2026</v>
      </c>
      <c r="D243" s="16">
        <f>SUM(E243:I243)</f>
        <v>1204.6000000000004</v>
      </c>
      <c r="E243" s="16">
        <f t="shared" si="95"/>
        <v>0</v>
      </c>
      <c r="F243" s="16">
        <f t="shared" si="95"/>
        <v>0</v>
      </c>
      <c r="G243" s="16">
        <f t="shared" si="95"/>
        <v>0</v>
      </c>
      <c r="H243" s="16">
        <f t="shared" si="95"/>
        <v>1204.6000000000004</v>
      </c>
      <c r="I243" s="16">
        <f t="shared" si="95"/>
        <v>0</v>
      </c>
      <c r="J243" s="4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</row>
    <row r="244" spans="1:227" s="6" customFormat="1">
      <c r="A244" s="68"/>
      <c r="B244" s="78"/>
      <c r="C244" s="51">
        <v>2027</v>
      </c>
      <c r="D244" s="16">
        <f>SUM(E244:I244)</f>
        <v>6331.4000000000005</v>
      </c>
      <c r="E244" s="16">
        <f t="shared" si="95"/>
        <v>0</v>
      </c>
      <c r="F244" s="16">
        <f t="shared" si="95"/>
        <v>0</v>
      </c>
      <c r="G244" s="16">
        <f t="shared" si="95"/>
        <v>0</v>
      </c>
      <c r="H244" s="16">
        <f t="shared" si="95"/>
        <v>6331.4000000000005</v>
      </c>
      <c r="I244" s="16">
        <f t="shared" si="95"/>
        <v>0</v>
      </c>
      <c r="J244" s="4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</row>
    <row r="245" spans="1:227" s="6" customFormat="1">
      <c r="A245" s="69"/>
      <c r="B245" s="79"/>
      <c r="C245" s="51" t="s">
        <v>16</v>
      </c>
      <c r="D245" s="16">
        <f>SUM(D239:D244)</f>
        <v>42671</v>
      </c>
      <c r="E245" s="16">
        <f t="shared" ref="E245:I245" si="96">SUM(E239:E244)</f>
        <v>0</v>
      </c>
      <c r="F245" s="16">
        <f t="shared" si="96"/>
        <v>0</v>
      </c>
      <c r="G245" s="16">
        <f t="shared" si="96"/>
        <v>628.5</v>
      </c>
      <c r="H245" s="16">
        <f t="shared" si="96"/>
        <v>42042.5</v>
      </c>
      <c r="I245" s="16">
        <f t="shared" si="96"/>
        <v>0</v>
      </c>
      <c r="J245" s="4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</row>
    <row r="246" spans="1:227" s="6" customFormat="1">
      <c r="A246" s="61" t="s">
        <v>43</v>
      </c>
      <c r="B246" s="64"/>
      <c r="C246" s="50">
        <v>2022</v>
      </c>
      <c r="D246" s="15">
        <f t="shared" ref="D246:D251" si="97">SUM(E246:I246)</f>
        <v>9887.1</v>
      </c>
      <c r="E246" s="15">
        <v>0</v>
      </c>
      <c r="F246" s="15">
        <v>0</v>
      </c>
      <c r="G246" s="15">
        <v>0</v>
      </c>
      <c r="H246" s="15">
        <v>9887.1</v>
      </c>
      <c r="I246" s="15">
        <v>0</v>
      </c>
      <c r="J246" s="4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</row>
    <row r="247" spans="1:227" s="6" customFormat="1">
      <c r="A247" s="62"/>
      <c r="B247" s="64"/>
      <c r="C247" s="50">
        <v>2023</v>
      </c>
      <c r="D247" s="15">
        <f t="shared" si="97"/>
        <v>8685.5</v>
      </c>
      <c r="E247" s="15">
        <v>0</v>
      </c>
      <c r="F247" s="15">
        <v>0</v>
      </c>
      <c r="G247" s="15">
        <v>0</v>
      </c>
      <c r="H247" s="15">
        <v>8685.5</v>
      </c>
      <c r="I247" s="15">
        <v>0</v>
      </c>
      <c r="J247" s="4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</row>
    <row r="248" spans="1:227" s="6" customFormat="1">
      <c r="A248" s="62"/>
      <c r="B248" s="64"/>
      <c r="C248" s="50">
        <v>2024</v>
      </c>
      <c r="D248" s="15">
        <f t="shared" si="97"/>
        <v>6247.3</v>
      </c>
      <c r="E248" s="15">
        <v>0</v>
      </c>
      <c r="F248" s="15">
        <v>0</v>
      </c>
      <c r="G248" s="15">
        <v>0</v>
      </c>
      <c r="H248" s="15">
        <v>6247.3</v>
      </c>
      <c r="I248" s="15">
        <v>0</v>
      </c>
      <c r="J248" s="4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</row>
    <row r="249" spans="1:227" s="6" customFormat="1">
      <c r="A249" s="62"/>
      <c r="B249" s="64"/>
      <c r="C249" s="50">
        <v>2025</v>
      </c>
      <c r="D249" s="15">
        <f t="shared" si="97"/>
        <v>9569.7999999999993</v>
      </c>
      <c r="E249" s="15">
        <v>0</v>
      </c>
      <c r="F249" s="15">
        <v>0</v>
      </c>
      <c r="G249" s="15">
        <v>0</v>
      </c>
      <c r="H249" s="15">
        <f>8958.8+611</f>
        <v>9569.7999999999993</v>
      </c>
      <c r="I249" s="15">
        <v>0</v>
      </c>
      <c r="J249" s="54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</row>
    <row r="250" spans="1:227" s="6" customFormat="1">
      <c r="A250" s="62"/>
      <c r="B250" s="64"/>
      <c r="C250" s="50">
        <v>2026</v>
      </c>
      <c r="D250" s="15">
        <f t="shared" si="97"/>
        <v>1204.6000000000004</v>
      </c>
      <c r="E250" s="15">
        <v>0</v>
      </c>
      <c r="F250" s="15">
        <v>0</v>
      </c>
      <c r="G250" s="15">
        <v>0</v>
      </c>
      <c r="H250" s="15">
        <f>5488.3-4283.7</f>
        <v>1204.6000000000004</v>
      </c>
      <c r="I250" s="15">
        <v>0</v>
      </c>
      <c r="J250" s="54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</row>
    <row r="251" spans="1:227" s="6" customFormat="1">
      <c r="A251" s="62"/>
      <c r="B251" s="64"/>
      <c r="C251" s="50">
        <v>2027</v>
      </c>
      <c r="D251" s="15">
        <f t="shared" si="97"/>
        <v>6331.4000000000005</v>
      </c>
      <c r="E251" s="15">
        <v>0</v>
      </c>
      <c r="F251" s="15">
        <v>0</v>
      </c>
      <c r="G251" s="15">
        <v>0</v>
      </c>
      <c r="H251" s="15">
        <f>7223.8-892.4</f>
        <v>6331.4000000000005</v>
      </c>
      <c r="I251" s="15">
        <v>0</v>
      </c>
      <c r="J251" s="54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</row>
    <row r="252" spans="1:227" s="6" customFormat="1">
      <c r="A252" s="63"/>
      <c r="B252" s="64"/>
      <c r="C252" s="50" t="s">
        <v>16</v>
      </c>
      <c r="D252" s="15">
        <f>SUM(D246:D251)</f>
        <v>41925.699999999997</v>
      </c>
      <c r="E252" s="15">
        <f t="shared" ref="E252:I252" si="98">SUM(E246:E250)</f>
        <v>0</v>
      </c>
      <c r="F252" s="15">
        <f t="shared" si="98"/>
        <v>0</v>
      </c>
      <c r="G252" s="15">
        <f t="shared" si="98"/>
        <v>0</v>
      </c>
      <c r="H252" s="15">
        <f>SUM(H246:H251)</f>
        <v>41925.699999999997</v>
      </c>
      <c r="I252" s="15">
        <f t="shared" si="98"/>
        <v>0</v>
      </c>
      <c r="J252" s="4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</row>
    <row r="253" spans="1:227" s="6" customFormat="1">
      <c r="A253" s="61" t="s">
        <v>44</v>
      </c>
      <c r="B253" s="64"/>
      <c r="C253" s="50">
        <v>2022</v>
      </c>
      <c r="D253" s="15">
        <f>SUM(E253:I253)</f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4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</row>
    <row r="254" spans="1:227" s="6" customFormat="1">
      <c r="A254" s="62"/>
      <c r="B254" s="64"/>
      <c r="C254" s="50">
        <v>2023</v>
      </c>
      <c r="D254" s="15">
        <f>SUM(E254:I254)</f>
        <v>702.9</v>
      </c>
      <c r="E254" s="15">
        <v>0</v>
      </c>
      <c r="F254" s="15">
        <v>0</v>
      </c>
      <c r="G254" s="15">
        <v>628.5</v>
      </c>
      <c r="H254" s="15">
        <v>74.400000000000006</v>
      </c>
      <c r="I254" s="15">
        <v>0</v>
      </c>
      <c r="J254" s="4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</row>
    <row r="255" spans="1:227" s="6" customFormat="1">
      <c r="A255" s="63"/>
      <c r="B255" s="64"/>
      <c r="C255" s="50" t="s">
        <v>16</v>
      </c>
      <c r="D255" s="15">
        <f t="shared" ref="D255:I255" si="99">SUM(D253:D254)</f>
        <v>702.9</v>
      </c>
      <c r="E255" s="15">
        <f t="shared" si="99"/>
        <v>0</v>
      </c>
      <c r="F255" s="15">
        <f t="shared" si="99"/>
        <v>0</v>
      </c>
      <c r="G255" s="15">
        <f t="shared" si="99"/>
        <v>628.5</v>
      </c>
      <c r="H255" s="15">
        <f t="shared" si="99"/>
        <v>74.400000000000006</v>
      </c>
      <c r="I255" s="15">
        <f t="shared" si="99"/>
        <v>0</v>
      </c>
      <c r="J255" s="4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</row>
    <row r="256" spans="1:227" s="6" customFormat="1">
      <c r="A256" s="61" t="s">
        <v>87</v>
      </c>
      <c r="B256" s="64"/>
      <c r="C256" s="50">
        <v>2025</v>
      </c>
      <c r="D256" s="15">
        <f>SUM(E256:I256)</f>
        <v>42.4</v>
      </c>
      <c r="E256" s="15">
        <v>0</v>
      </c>
      <c r="F256" s="15">
        <v>0</v>
      </c>
      <c r="G256" s="15">
        <v>0</v>
      </c>
      <c r="H256" s="15">
        <v>42.4</v>
      </c>
      <c r="I256" s="15">
        <v>0</v>
      </c>
      <c r="J256" s="4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</row>
    <row r="257" spans="1:227" s="6" customFormat="1">
      <c r="A257" s="62"/>
      <c r="B257" s="64"/>
      <c r="C257" s="50">
        <v>2026</v>
      </c>
      <c r="D257" s="15">
        <f t="shared" ref="D257:D258" si="100">SUM(E257:I257)</f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4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</row>
    <row r="258" spans="1:227" s="6" customFormat="1">
      <c r="A258" s="62"/>
      <c r="B258" s="64"/>
      <c r="C258" s="50">
        <v>2027</v>
      </c>
      <c r="D258" s="15">
        <f t="shared" si="100"/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4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</row>
    <row r="259" spans="1:227" s="6" customFormat="1">
      <c r="A259" s="63"/>
      <c r="B259" s="64"/>
      <c r="C259" s="50" t="s">
        <v>16</v>
      </c>
      <c r="D259" s="15">
        <f>SUM(D256:D258)</f>
        <v>42.4</v>
      </c>
      <c r="E259" s="15">
        <f t="shared" ref="E259:I259" si="101">SUM(E256:E257)</f>
        <v>0</v>
      </c>
      <c r="F259" s="15">
        <f t="shared" si="101"/>
        <v>0</v>
      </c>
      <c r="G259" s="15">
        <f t="shared" si="101"/>
        <v>0</v>
      </c>
      <c r="H259" s="15">
        <f t="shared" si="101"/>
        <v>42.4</v>
      </c>
      <c r="I259" s="15">
        <f t="shared" si="101"/>
        <v>0</v>
      </c>
      <c r="J259" s="4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</row>
    <row r="260" spans="1:227" s="6" customFormat="1">
      <c r="A260" s="52" t="s">
        <v>72</v>
      </c>
      <c r="B260" s="17"/>
      <c r="C260" s="18"/>
      <c r="D260" s="19"/>
      <c r="E260" s="20"/>
      <c r="F260" s="20"/>
      <c r="G260" s="20"/>
      <c r="H260" s="20"/>
      <c r="I260" s="21"/>
      <c r="J260" s="4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</row>
    <row r="261" spans="1:227" s="6" customFormat="1">
      <c r="A261" s="59" t="s">
        <v>16</v>
      </c>
      <c r="B261" s="60"/>
      <c r="C261" s="51">
        <v>2022</v>
      </c>
      <c r="D261" s="23">
        <f t="shared" ref="D261:I267" si="102">D268</f>
        <v>175.5</v>
      </c>
      <c r="E261" s="23">
        <f t="shared" si="102"/>
        <v>0</v>
      </c>
      <c r="F261" s="23">
        <f t="shared" si="102"/>
        <v>0</v>
      </c>
      <c r="G261" s="23">
        <f t="shared" si="102"/>
        <v>0</v>
      </c>
      <c r="H261" s="23">
        <f t="shared" si="102"/>
        <v>175.5</v>
      </c>
      <c r="I261" s="23">
        <f t="shared" si="102"/>
        <v>0</v>
      </c>
      <c r="J261" s="4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</row>
    <row r="262" spans="1:227" s="6" customFormat="1">
      <c r="A262" s="59"/>
      <c r="B262" s="60"/>
      <c r="C262" s="51">
        <v>2023</v>
      </c>
      <c r="D262" s="23">
        <f t="shared" si="102"/>
        <v>167</v>
      </c>
      <c r="E262" s="23">
        <f t="shared" si="102"/>
        <v>0</v>
      </c>
      <c r="F262" s="23">
        <f t="shared" si="102"/>
        <v>0</v>
      </c>
      <c r="G262" s="23">
        <f t="shared" si="102"/>
        <v>0</v>
      </c>
      <c r="H262" s="23">
        <f t="shared" si="102"/>
        <v>167</v>
      </c>
      <c r="I262" s="23">
        <f t="shared" si="102"/>
        <v>0</v>
      </c>
      <c r="J262" s="4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</row>
    <row r="263" spans="1:227" s="6" customFormat="1">
      <c r="A263" s="59"/>
      <c r="B263" s="60"/>
      <c r="C263" s="51">
        <v>2024</v>
      </c>
      <c r="D263" s="23">
        <f t="shared" si="102"/>
        <v>227</v>
      </c>
      <c r="E263" s="23">
        <f t="shared" si="102"/>
        <v>0</v>
      </c>
      <c r="F263" s="23">
        <f t="shared" si="102"/>
        <v>0</v>
      </c>
      <c r="G263" s="23">
        <f t="shared" si="102"/>
        <v>0</v>
      </c>
      <c r="H263" s="23">
        <f t="shared" si="102"/>
        <v>227</v>
      </c>
      <c r="I263" s="23">
        <f t="shared" si="102"/>
        <v>0</v>
      </c>
      <c r="J263" s="4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</row>
    <row r="264" spans="1:227" s="6" customFormat="1">
      <c r="A264" s="59"/>
      <c r="B264" s="60"/>
      <c r="C264" s="51">
        <v>2025</v>
      </c>
      <c r="D264" s="23">
        <f t="shared" si="102"/>
        <v>221.6</v>
      </c>
      <c r="E264" s="23">
        <f t="shared" si="102"/>
        <v>0</v>
      </c>
      <c r="F264" s="23">
        <f t="shared" si="102"/>
        <v>0</v>
      </c>
      <c r="G264" s="23">
        <f t="shared" si="102"/>
        <v>0</v>
      </c>
      <c r="H264" s="23">
        <f t="shared" si="102"/>
        <v>221.6</v>
      </c>
      <c r="I264" s="23">
        <f t="shared" si="102"/>
        <v>0</v>
      </c>
      <c r="J264" s="4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</row>
    <row r="265" spans="1:227" s="6" customFormat="1">
      <c r="A265" s="59"/>
      <c r="B265" s="60"/>
      <c r="C265" s="51">
        <v>2026</v>
      </c>
      <c r="D265" s="23">
        <f t="shared" si="102"/>
        <v>239</v>
      </c>
      <c r="E265" s="23">
        <f t="shared" si="102"/>
        <v>0</v>
      </c>
      <c r="F265" s="23">
        <f t="shared" si="102"/>
        <v>0</v>
      </c>
      <c r="G265" s="23">
        <f t="shared" si="102"/>
        <v>0</v>
      </c>
      <c r="H265" s="23">
        <f t="shared" si="102"/>
        <v>239</v>
      </c>
      <c r="I265" s="23">
        <f t="shared" si="102"/>
        <v>0</v>
      </c>
      <c r="J265" s="4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</row>
    <row r="266" spans="1:227" s="6" customFormat="1">
      <c r="A266" s="59"/>
      <c r="B266" s="60"/>
      <c r="C266" s="51">
        <v>2027</v>
      </c>
      <c r="D266" s="23">
        <f t="shared" si="102"/>
        <v>239</v>
      </c>
      <c r="E266" s="23">
        <f t="shared" si="102"/>
        <v>0</v>
      </c>
      <c r="F266" s="23">
        <f t="shared" si="102"/>
        <v>0</v>
      </c>
      <c r="G266" s="23">
        <f t="shared" si="102"/>
        <v>0</v>
      </c>
      <c r="H266" s="23">
        <f>H273</f>
        <v>239</v>
      </c>
      <c r="I266" s="23">
        <f>I273</f>
        <v>0</v>
      </c>
      <c r="J266" s="4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</row>
    <row r="267" spans="1:227" s="6" customFormat="1">
      <c r="A267" s="59"/>
      <c r="B267" s="60"/>
      <c r="C267" s="51" t="s">
        <v>16</v>
      </c>
      <c r="D267" s="23">
        <f>SUM(D261:D266)</f>
        <v>1269.0999999999999</v>
      </c>
      <c r="E267" s="23">
        <f t="shared" si="102"/>
        <v>0</v>
      </c>
      <c r="F267" s="23">
        <f t="shared" si="102"/>
        <v>0</v>
      </c>
      <c r="G267" s="23">
        <f t="shared" si="102"/>
        <v>0</v>
      </c>
      <c r="H267" s="23">
        <f t="shared" si="102"/>
        <v>1269.0999999999999</v>
      </c>
      <c r="I267" s="23">
        <f t="shared" si="102"/>
        <v>0</v>
      </c>
      <c r="J267" s="4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</row>
    <row r="268" spans="1:227" s="6" customFormat="1">
      <c r="A268" s="61" t="s">
        <v>45</v>
      </c>
      <c r="B268" s="64"/>
      <c r="C268" s="50">
        <v>2022</v>
      </c>
      <c r="D268" s="22">
        <f t="shared" ref="D268:D273" si="103">SUM(E268:I268)</f>
        <v>175.5</v>
      </c>
      <c r="E268" s="15">
        <v>0</v>
      </c>
      <c r="F268" s="15">
        <v>0</v>
      </c>
      <c r="G268" s="15">
        <v>0</v>
      </c>
      <c r="H268" s="15">
        <v>175.5</v>
      </c>
      <c r="I268" s="15">
        <v>0</v>
      </c>
      <c r="J268" s="4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</row>
    <row r="269" spans="1:227" s="6" customFormat="1">
      <c r="A269" s="62"/>
      <c r="B269" s="64"/>
      <c r="C269" s="50">
        <v>2023</v>
      </c>
      <c r="D269" s="22">
        <f t="shared" si="103"/>
        <v>167</v>
      </c>
      <c r="E269" s="15">
        <v>0</v>
      </c>
      <c r="F269" s="15">
        <v>0</v>
      </c>
      <c r="G269" s="15">
        <v>0</v>
      </c>
      <c r="H269" s="15">
        <v>167</v>
      </c>
      <c r="I269" s="15">
        <v>0</v>
      </c>
      <c r="J269" s="4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</row>
    <row r="270" spans="1:227" s="6" customFormat="1">
      <c r="A270" s="62"/>
      <c r="B270" s="64"/>
      <c r="C270" s="50">
        <v>2024</v>
      </c>
      <c r="D270" s="22">
        <f t="shared" si="103"/>
        <v>227</v>
      </c>
      <c r="E270" s="15">
        <v>0</v>
      </c>
      <c r="F270" s="15">
        <v>0</v>
      </c>
      <c r="G270" s="15">
        <v>0</v>
      </c>
      <c r="H270" s="15">
        <v>227</v>
      </c>
      <c r="I270" s="15">
        <v>0</v>
      </c>
      <c r="J270" s="4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</row>
    <row r="271" spans="1:227" s="6" customFormat="1">
      <c r="A271" s="62"/>
      <c r="B271" s="64"/>
      <c r="C271" s="50">
        <v>2025</v>
      </c>
      <c r="D271" s="22">
        <f t="shared" si="103"/>
        <v>221.6</v>
      </c>
      <c r="E271" s="15">
        <v>0</v>
      </c>
      <c r="F271" s="15">
        <v>0</v>
      </c>
      <c r="G271" s="15">
        <v>0</v>
      </c>
      <c r="H271" s="15">
        <v>221.6</v>
      </c>
      <c r="I271" s="15">
        <v>0</v>
      </c>
      <c r="J271" s="4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</row>
    <row r="272" spans="1:227" s="6" customFormat="1">
      <c r="A272" s="62"/>
      <c r="B272" s="64"/>
      <c r="C272" s="50">
        <v>2026</v>
      </c>
      <c r="D272" s="22">
        <f t="shared" si="103"/>
        <v>239</v>
      </c>
      <c r="E272" s="15">
        <v>0</v>
      </c>
      <c r="F272" s="15">
        <v>0</v>
      </c>
      <c r="G272" s="15">
        <v>0</v>
      </c>
      <c r="H272" s="15">
        <v>239</v>
      </c>
      <c r="I272" s="15">
        <v>0</v>
      </c>
      <c r="J272" s="4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</row>
    <row r="273" spans="1:227" s="6" customFormat="1">
      <c r="A273" s="62"/>
      <c r="B273" s="64"/>
      <c r="C273" s="50">
        <v>2027</v>
      </c>
      <c r="D273" s="22">
        <f t="shared" si="103"/>
        <v>239</v>
      </c>
      <c r="E273" s="15">
        <v>0</v>
      </c>
      <c r="F273" s="15">
        <v>0</v>
      </c>
      <c r="G273" s="15">
        <v>0</v>
      </c>
      <c r="H273" s="15">
        <v>239</v>
      </c>
      <c r="I273" s="15">
        <v>0</v>
      </c>
      <c r="J273" s="4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</row>
    <row r="274" spans="1:227" s="6" customFormat="1">
      <c r="A274" s="63"/>
      <c r="B274" s="64"/>
      <c r="C274" s="50" t="s">
        <v>16</v>
      </c>
      <c r="D274" s="22">
        <f>SUM(D268:D273)</f>
        <v>1269.0999999999999</v>
      </c>
      <c r="E274" s="22">
        <f t="shared" ref="E274:I274" si="104">SUM(E268:E273)</f>
        <v>0</v>
      </c>
      <c r="F274" s="22">
        <f t="shared" si="104"/>
        <v>0</v>
      </c>
      <c r="G274" s="22">
        <f t="shared" si="104"/>
        <v>0</v>
      </c>
      <c r="H274" s="22">
        <f t="shared" si="104"/>
        <v>1269.0999999999999</v>
      </c>
      <c r="I274" s="22">
        <f t="shared" si="104"/>
        <v>0</v>
      </c>
      <c r="J274" s="4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</row>
    <row r="275" spans="1:227" s="6" customFormat="1">
      <c r="A275" s="52" t="s">
        <v>73</v>
      </c>
      <c r="B275" s="17"/>
      <c r="C275" s="18"/>
      <c r="D275" s="19"/>
      <c r="E275" s="20"/>
      <c r="F275" s="20"/>
      <c r="G275" s="20"/>
      <c r="H275" s="20"/>
      <c r="I275" s="21"/>
      <c r="J275" s="4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</row>
    <row r="276" spans="1:227" s="6" customFormat="1">
      <c r="A276" s="59" t="s">
        <v>16</v>
      </c>
      <c r="B276" s="60"/>
      <c r="C276" s="51">
        <v>2022</v>
      </c>
      <c r="D276" s="16">
        <f t="shared" ref="D276:I277" si="105">D283+D290+D293</f>
        <v>3669</v>
      </c>
      <c r="E276" s="16">
        <f t="shared" si="105"/>
        <v>132.1</v>
      </c>
      <c r="F276" s="16">
        <f t="shared" si="105"/>
        <v>1081.3</v>
      </c>
      <c r="G276" s="16">
        <f t="shared" si="105"/>
        <v>0</v>
      </c>
      <c r="H276" s="16">
        <f t="shared" si="105"/>
        <v>2455.6000000000004</v>
      </c>
      <c r="I276" s="16">
        <f t="shared" si="105"/>
        <v>0</v>
      </c>
      <c r="J276" s="4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</row>
    <row r="277" spans="1:227" s="6" customFormat="1">
      <c r="A277" s="59"/>
      <c r="B277" s="60"/>
      <c r="C277" s="51">
        <v>2023</v>
      </c>
      <c r="D277" s="16">
        <f t="shared" si="105"/>
        <v>3785.8</v>
      </c>
      <c r="E277" s="16">
        <f t="shared" si="105"/>
        <v>204.2</v>
      </c>
      <c r="F277" s="16">
        <f t="shared" si="105"/>
        <v>1274.4000000000001</v>
      </c>
      <c r="G277" s="16">
        <f t="shared" si="105"/>
        <v>0</v>
      </c>
      <c r="H277" s="16">
        <f t="shared" si="105"/>
        <v>2307.1999999999998</v>
      </c>
      <c r="I277" s="16">
        <f t="shared" si="105"/>
        <v>0</v>
      </c>
      <c r="J277" s="4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</row>
    <row r="278" spans="1:227" s="6" customFormat="1">
      <c r="A278" s="59"/>
      <c r="B278" s="60"/>
      <c r="C278" s="51">
        <v>2024</v>
      </c>
      <c r="D278" s="16">
        <f t="shared" ref="D278:I278" si="106">D285+D295+D297</f>
        <v>12583.6</v>
      </c>
      <c r="E278" s="16">
        <f t="shared" si="106"/>
        <v>0</v>
      </c>
      <c r="F278" s="16">
        <f t="shared" si="106"/>
        <v>0</v>
      </c>
      <c r="G278" s="16">
        <f t="shared" si="106"/>
        <v>5578</v>
      </c>
      <c r="H278" s="16">
        <f t="shared" si="106"/>
        <v>7005.6</v>
      </c>
      <c r="I278" s="16">
        <f t="shared" si="106"/>
        <v>0</v>
      </c>
      <c r="J278" s="4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</row>
    <row r="279" spans="1:227" s="6" customFormat="1">
      <c r="A279" s="59"/>
      <c r="B279" s="60"/>
      <c r="C279" s="51">
        <v>2025</v>
      </c>
      <c r="D279" s="16">
        <f>SUM(E279:I279)</f>
        <v>2547.1</v>
      </c>
      <c r="E279" s="16">
        <f t="shared" ref="E279:G279" si="107">E286+E299+E303</f>
        <v>0</v>
      </c>
      <c r="F279" s="16">
        <f t="shared" si="107"/>
        <v>0</v>
      </c>
      <c r="G279" s="16">
        <f t="shared" si="107"/>
        <v>1765.2</v>
      </c>
      <c r="H279" s="16">
        <f>H286+H299+H303</f>
        <v>781.9</v>
      </c>
      <c r="I279" s="16">
        <f>I286+I299+I303</f>
        <v>0</v>
      </c>
      <c r="J279" s="4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</row>
    <row r="280" spans="1:227" s="6" customFormat="1">
      <c r="A280" s="59"/>
      <c r="B280" s="60"/>
      <c r="C280" s="51">
        <v>2026</v>
      </c>
      <c r="D280" s="16">
        <f>SUM(E280:I280)</f>
        <v>12</v>
      </c>
      <c r="E280" s="16">
        <f t="shared" ref="E280:I281" si="108">E287</f>
        <v>0</v>
      </c>
      <c r="F280" s="16">
        <f t="shared" si="108"/>
        <v>0</v>
      </c>
      <c r="G280" s="16">
        <f t="shared" si="108"/>
        <v>0</v>
      </c>
      <c r="H280" s="16">
        <f t="shared" si="108"/>
        <v>12</v>
      </c>
      <c r="I280" s="16">
        <f t="shared" si="108"/>
        <v>0</v>
      </c>
      <c r="J280" s="4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</row>
    <row r="281" spans="1:227" s="6" customFormat="1">
      <c r="A281" s="59"/>
      <c r="B281" s="60"/>
      <c r="C281" s="51">
        <v>2027</v>
      </c>
      <c r="D281" s="16">
        <f>SUM(E281:I281)</f>
        <v>12</v>
      </c>
      <c r="E281" s="16">
        <f t="shared" si="108"/>
        <v>0</v>
      </c>
      <c r="F281" s="16">
        <f t="shared" si="108"/>
        <v>0</v>
      </c>
      <c r="G281" s="16">
        <f t="shared" si="108"/>
        <v>0</v>
      </c>
      <c r="H281" s="16">
        <f t="shared" si="108"/>
        <v>12</v>
      </c>
      <c r="I281" s="16">
        <f t="shared" si="108"/>
        <v>0</v>
      </c>
      <c r="J281" s="4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</row>
    <row r="282" spans="1:227" s="6" customFormat="1">
      <c r="A282" s="59"/>
      <c r="B282" s="60"/>
      <c r="C282" s="51" t="s">
        <v>16</v>
      </c>
      <c r="D282" s="16">
        <f>SUM(D276:D281)</f>
        <v>22609.5</v>
      </c>
      <c r="E282" s="16">
        <f t="shared" ref="E282:I282" si="109">SUM(E276:E281)</f>
        <v>336.29999999999995</v>
      </c>
      <c r="F282" s="16">
        <f t="shared" si="109"/>
        <v>2355.6999999999998</v>
      </c>
      <c r="G282" s="16">
        <f t="shared" si="109"/>
        <v>7343.2</v>
      </c>
      <c r="H282" s="16">
        <f t="shared" si="109"/>
        <v>12574.300000000001</v>
      </c>
      <c r="I282" s="16">
        <f t="shared" si="109"/>
        <v>0</v>
      </c>
      <c r="J282" s="4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</row>
    <row r="283" spans="1:227" s="6" customFormat="1">
      <c r="A283" s="61" t="s">
        <v>46</v>
      </c>
      <c r="B283" s="64"/>
      <c r="C283" s="50">
        <v>2022</v>
      </c>
      <c r="D283" s="15">
        <f t="shared" ref="D283:D288" si="110">SUM(E283:I283)</f>
        <v>2364.3000000000002</v>
      </c>
      <c r="E283" s="15">
        <v>0</v>
      </c>
      <c r="F283" s="15">
        <v>0</v>
      </c>
      <c r="G283" s="15">
        <v>0</v>
      </c>
      <c r="H283" s="15">
        <v>2364.3000000000002</v>
      </c>
      <c r="I283" s="15">
        <v>0</v>
      </c>
      <c r="J283" s="4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</row>
    <row r="284" spans="1:227" s="6" customFormat="1">
      <c r="A284" s="62"/>
      <c r="B284" s="64"/>
      <c r="C284" s="50">
        <v>2023</v>
      </c>
      <c r="D284" s="15">
        <f t="shared" si="110"/>
        <v>630.70000000000005</v>
      </c>
      <c r="E284" s="15">
        <v>0</v>
      </c>
      <c r="F284" s="15">
        <v>0</v>
      </c>
      <c r="G284" s="15">
        <v>0</v>
      </c>
      <c r="H284" s="15">
        <v>630.70000000000005</v>
      </c>
      <c r="I284" s="15">
        <v>0</v>
      </c>
      <c r="J284" s="4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</row>
    <row r="285" spans="1:227" s="6" customFormat="1">
      <c r="A285" s="62"/>
      <c r="B285" s="64"/>
      <c r="C285" s="50">
        <v>2024</v>
      </c>
      <c r="D285" s="15">
        <f t="shared" si="110"/>
        <v>2865.6</v>
      </c>
      <c r="E285" s="15">
        <v>0</v>
      </c>
      <c r="F285" s="15">
        <v>0</v>
      </c>
      <c r="G285" s="15">
        <v>0</v>
      </c>
      <c r="H285" s="15">
        <v>2865.6</v>
      </c>
      <c r="I285" s="15">
        <v>0</v>
      </c>
      <c r="J285" s="4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</row>
    <row r="286" spans="1:227" s="6" customFormat="1">
      <c r="A286" s="62"/>
      <c r="B286" s="64"/>
      <c r="C286" s="50">
        <v>2025</v>
      </c>
      <c r="D286" s="15">
        <f t="shared" si="110"/>
        <v>628.4</v>
      </c>
      <c r="E286" s="15">
        <v>0</v>
      </c>
      <c r="F286" s="15">
        <v>0</v>
      </c>
      <c r="G286" s="15">
        <v>0</v>
      </c>
      <c r="H286" s="15">
        <v>628.4</v>
      </c>
      <c r="I286" s="15">
        <v>0</v>
      </c>
      <c r="J286" s="4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</row>
    <row r="287" spans="1:227" s="6" customFormat="1">
      <c r="A287" s="62"/>
      <c r="B287" s="64"/>
      <c r="C287" s="50">
        <v>2026</v>
      </c>
      <c r="D287" s="15">
        <f t="shared" si="110"/>
        <v>12</v>
      </c>
      <c r="E287" s="15">
        <v>0</v>
      </c>
      <c r="F287" s="15">
        <v>0</v>
      </c>
      <c r="G287" s="15">
        <v>0</v>
      </c>
      <c r="H287" s="15">
        <v>12</v>
      </c>
      <c r="I287" s="15">
        <v>0</v>
      </c>
      <c r="J287" s="4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</row>
    <row r="288" spans="1:227" s="6" customFormat="1">
      <c r="A288" s="62"/>
      <c r="B288" s="64"/>
      <c r="C288" s="50">
        <v>2027</v>
      </c>
      <c r="D288" s="15">
        <f t="shared" si="110"/>
        <v>12</v>
      </c>
      <c r="E288" s="15">
        <v>0</v>
      </c>
      <c r="F288" s="15">
        <v>0</v>
      </c>
      <c r="G288" s="15">
        <v>0</v>
      </c>
      <c r="H288" s="15">
        <v>12</v>
      </c>
      <c r="I288" s="15">
        <v>0</v>
      </c>
      <c r="J288" s="4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</row>
    <row r="289" spans="1:227" s="6" customFormat="1">
      <c r="A289" s="63"/>
      <c r="B289" s="64"/>
      <c r="C289" s="50" t="s">
        <v>16</v>
      </c>
      <c r="D289" s="15">
        <f>SUM(D283:D288)</f>
        <v>6513</v>
      </c>
      <c r="E289" s="15">
        <f t="shared" ref="E289:I289" si="111">SUM(E283:E288)</f>
        <v>0</v>
      </c>
      <c r="F289" s="15">
        <f t="shared" si="111"/>
        <v>0</v>
      </c>
      <c r="G289" s="15">
        <f t="shared" si="111"/>
        <v>0</v>
      </c>
      <c r="H289" s="15">
        <f t="shared" si="111"/>
        <v>6513</v>
      </c>
      <c r="I289" s="15">
        <f t="shared" si="111"/>
        <v>0</v>
      </c>
      <c r="J289" s="4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</row>
    <row r="290" spans="1:227" s="6" customFormat="1">
      <c r="A290" s="61" t="s">
        <v>66</v>
      </c>
      <c r="B290" s="64"/>
      <c r="C290" s="50">
        <v>2022</v>
      </c>
      <c r="D290" s="15">
        <f>SUM(E290:I290)</f>
        <v>1304.6999999999998</v>
      </c>
      <c r="E290" s="15">
        <v>132.1</v>
      </c>
      <c r="F290" s="15">
        <v>1081.3</v>
      </c>
      <c r="G290" s="15">
        <v>0</v>
      </c>
      <c r="H290" s="15">
        <v>91.3</v>
      </c>
      <c r="I290" s="15">
        <v>0</v>
      </c>
      <c r="J290" s="4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</row>
    <row r="291" spans="1:227" s="6" customFormat="1">
      <c r="A291" s="62"/>
      <c r="B291" s="64"/>
      <c r="C291" s="50">
        <v>2023</v>
      </c>
      <c r="D291" s="15">
        <f>SUM(E291:I291)</f>
        <v>3122.1000000000004</v>
      </c>
      <c r="E291" s="15">
        <v>204.2</v>
      </c>
      <c r="F291" s="15">
        <v>1274.4000000000001</v>
      </c>
      <c r="G291" s="15">
        <v>0</v>
      </c>
      <c r="H291" s="15">
        <v>1643.5</v>
      </c>
      <c r="I291" s="15">
        <v>0</v>
      </c>
      <c r="J291" s="4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</row>
    <row r="292" spans="1:227" s="6" customFormat="1">
      <c r="A292" s="63"/>
      <c r="B292" s="64"/>
      <c r="C292" s="50" t="s">
        <v>16</v>
      </c>
      <c r="D292" s="15">
        <f>SUM(D290:D291)</f>
        <v>4426.8</v>
      </c>
      <c r="E292" s="15">
        <f t="shared" ref="E292:I292" si="112">SUM(E290:E291)</f>
        <v>336.29999999999995</v>
      </c>
      <c r="F292" s="15">
        <f t="shared" si="112"/>
        <v>2355.6999999999998</v>
      </c>
      <c r="G292" s="15">
        <f t="shared" si="112"/>
        <v>0</v>
      </c>
      <c r="H292" s="15">
        <f t="shared" si="112"/>
        <v>1734.8</v>
      </c>
      <c r="I292" s="15">
        <f t="shared" si="112"/>
        <v>0</v>
      </c>
      <c r="J292" s="4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</row>
    <row r="293" spans="1:227" s="6" customFormat="1" ht="18.75" customHeight="1">
      <c r="A293" s="61" t="s">
        <v>47</v>
      </c>
      <c r="B293" s="64"/>
      <c r="C293" s="50">
        <v>2022</v>
      </c>
      <c r="D293" s="15">
        <f>SUM(E293:I293)</f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4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</row>
    <row r="294" spans="1:227" s="6" customFormat="1">
      <c r="A294" s="62"/>
      <c r="B294" s="64"/>
      <c r="C294" s="50">
        <v>2023</v>
      </c>
      <c r="D294" s="15">
        <f>SUM(E294:I294)</f>
        <v>33</v>
      </c>
      <c r="E294" s="15">
        <v>0</v>
      </c>
      <c r="F294" s="15">
        <v>0</v>
      </c>
      <c r="G294" s="15">
        <v>0</v>
      </c>
      <c r="H294" s="15">
        <v>33</v>
      </c>
      <c r="I294" s="15">
        <v>0</v>
      </c>
      <c r="J294" s="4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</row>
    <row r="295" spans="1:227" s="6" customFormat="1">
      <c r="A295" s="62"/>
      <c r="B295" s="64"/>
      <c r="C295" s="50">
        <v>2024</v>
      </c>
      <c r="D295" s="15">
        <f>SUM(E295:I295)</f>
        <v>5578</v>
      </c>
      <c r="E295" s="15">
        <v>0</v>
      </c>
      <c r="F295" s="15">
        <v>0</v>
      </c>
      <c r="G295" s="15">
        <v>5578</v>
      </c>
      <c r="H295" s="15">
        <v>0</v>
      </c>
      <c r="I295" s="15">
        <v>0</v>
      </c>
      <c r="J295" s="4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</row>
    <row r="296" spans="1:227" s="6" customFormat="1">
      <c r="A296" s="63"/>
      <c r="B296" s="64"/>
      <c r="C296" s="50" t="s">
        <v>16</v>
      </c>
      <c r="D296" s="15">
        <f t="shared" ref="D296:I296" si="113">SUM(D293:D295)</f>
        <v>5611</v>
      </c>
      <c r="E296" s="15">
        <f t="shared" si="113"/>
        <v>0</v>
      </c>
      <c r="F296" s="15">
        <f t="shared" si="113"/>
        <v>0</v>
      </c>
      <c r="G296" s="15">
        <f t="shared" si="113"/>
        <v>5578</v>
      </c>
      <c r="H296" s="15">
        <f t="shared" si="113"/>
        <v>33</v>
      </c>
      <c r="I296" s="15">
        <f t="shared" si="113"/>
        <v>0</v>
      </c>
      <c r="J296" s="4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</row>
    <row r="297" spans="1:227" s="6" customFormat="1" ht="18" customHeight="1">
      <c r="A297" s="61" t="s">
        <v>24</v>
      </c>
      <c r="B297" s="70"/>
      <c r="C297" s="50">
        <v>2024</v>
      </c>
      <c r="D297" s="15">
        <f>SUM(E297:I297)</f>
        <v>4140</v>
      </c>
      <c r="E297" s="15">
        <v>0</v>
      </c>
      <c r="F297" s="15">
        <v>0</v>
      </c>
      <c r="G297" s="15">
        <v>0</v>
      </c>
      <c r="H297" s="15">
        <v>4140</v>
      </c>
      <c r="I297" s="15">
        <v>0</v>
      </c>
      <c r="J297" s="4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</row>
    <row r="298" spans="1:227" s="6" customFormat="1" ht="22.5" customHeight="1">
      <c r="A298" s="63"/>
      <c r="B298" s="66"/>
      <c r="C298" s="50" t="s">
        <v>16</v>
      </c>
      <c r="D298" s="15">
        <f t="shared" ref="D298:I298" si="114">SUM(D297:D297)</f>
        <v>4140</v>
      </c>
      <c r="E298" s="15">
        <f t="shared" si="114"/>
        <v>0</v>
      </c>
      <c r="F298" s="15">
        <f t="shared" si="114"/>
        <v>0</v>
      </c>
      <c r="G298" s="15">
        <f t="shared" si="114"/>
        <v>0</v>
      </c>
      <c r="H298" s="15">
        <f t="shared" si="114"/>
        <v>4140</v>
      </c>
      <c r="I298" s="15">
        <f t="shared" si="114"/>
        <v>0</v>
      </c>
      <c r="J298" s="4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</row>
    <row r="299" spans="1:227" s="6" customFormat="1">
      <c r="A299" s="61" t="s">
        <v>85</v>
      </c>
      <c r="B299" s="64"/>
      <c r="C299" s="50">
        <v>2025</v>
      </c>
      <c r="D299" s="15">
        <f t="shared" ref="D299:D301" si="115">SUM(E299:I299)</f>
        <v>1918.7</v>
      </c>
      <c r="E299" s="15">
        <v>0</v>
      </c>
      <c r="F299" s="15">
        <v>0</v>
      </c>
      <c r="G299" s="15">
        <v>1765.2</v>
      </c>
      <c r="H299" s="15">
        <v>153.5</v>
      </c>
      <c r="I299" s="15">
        <v>0</v>
      </c>
      <c r="J299" s="4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</row>
    <row r="300" spans="1:227" s="6" customFormat="1">
      <c r="A300" s="62"/>
      <c r="B300" s="64"/>
      <c r="C300" s="50">
        <v>2026</v>
      </c>
      <c r="D300" s="15">
        <f t="shared" si="115"/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4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</row>
    <row r="301" spans="1:227" s="6" customFormat="1">
      <c r="A301" s="62"/>
      <c r="B301" s="64"/>
      <c r="C301" s="50">
        <v>2027</v>
      </c>
      <c r="D301" s="15">
        <f t="shared" si="115"/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4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</row>
    <row r="302" spans="1:227" s="6" customFormat="1">
      <c r="A302" s="63"/>
      <c r="B302" s="64"/>
      <c r="C302" s="50" t="s">
        <v>16</v>
      </c>
      <c r="D302" s="15">
        <f t="shared" ref="D302:I302" si="116">SUM(D299:D301)</f>
        <v>1918.7</v>
      </c>
      <c r="E302" s="15">
        <f t="shared" si="116"/>
        <v>0</v>
      </c>
      <c r="F302" s="15">
        <f t="shared" si="116"/>
        <v>0</v>
      </c>
      <c r="G302" s="15">
        <f t="shared" si="116"/>
        <v>1765.2</v>
      </c>
      <c r="H302" s="15">
        <f t="shared" si="116"/>
        <v>153.5</v>
      </c>
      <c r="I302" s="15">
        <f t="shared" si="116"/>
        <v>0</v>
      </c>
      <c r="J302" s="4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</row>
    <row r="303" spans="1:227" s="6" customFormat="1">
      <c r="A303" s="61" t="s">
        <v>84</v>
      </c>
      <c r="B303" s="64"/>
      <c r="C303" s="50">
        <v>2025</v>
      </c>
      <c r="D303" s="15">
        <f t="shared" ref="D303:D305" si="117">SUM(E303:I303)</f>
        <v>0</v>
      </c>
      <c r="E303" s="15">
        <v>0</v>
      </c>
      <c r="F303" s="15">
        <v>0</v>
      </c>
      <c r="G303" s="15">
        <f>799.4-799.4</f>
        <v>0</v>
      </c>
      <c r="H303" s="15">
        <v>0</v>
      </c>
      <c r="I303" s="15">
        <v>0</v>
      </c>
      <c r="J303" s="4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</row>
    <row r="304" spans="1:227" s="6" customFormat="1">
      <c r="A304" s="62"/>
      <c r="B304" s="64"/>
      <c r="C304" s="50">
        <v>2026</v>
      </c>
      <c r="D304" s="15">
        <f t="shared" si="117"/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4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</row>
    <row r="305" spans="1:227" s="6" customFormat="1">
      <c r="A305" s="62"/>
      <c r="B305" s="64"/>
      <c r="C305" s="50">
        <v>2027</v>
      </c>
      <c r="D305" s="15">
        <f t="shared" si="117"/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4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</row>
    <row r="306" spans="1:227" s="6" customFormat="1">
      <c r="A306" s="63"/>
      <c r="B306" s="64"/>
      <c r="C306" s="50" t="s">
        <v>16</v>
      </c>
      <c r="D306" s="15">
        <f t="shared" ref="D306:I306" si="118">SUM(D303:D305)</f>
        <v>0</v>
      </c>
      <c r="E306" s="15">
        <f t="shared" si="118"/>
        <v>0</v>
      </c>
      <c r="F306" s="15">
        <f t="shared" si="118"/>
        <v>0</v>
      </c>
      <c r="G306" s="15">
        <f t="shared" si="118"/>
        <v>0</v>
      </c>
      <c r="H306" s="15">
        <f t="shared" si="118"/>
        <v>0</v>
      </c>
      <c r="I306" s="15">
        <f t="shared" si="118"/>
        <v>0</v>
      </c>
      <c r="J306" s="4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</row>
    <row r="307" spans="1:227" s="6" customFormat="1" ht="28.5" customHeight="1">
      <c r="A307" s="71" t="s">
        <v>74</v>
      </c>
      <c r="B307" s="72"/>
      <c r="C307" s="72"/>
      <c r="D307" s="72"/>
      <c r="E307" s="72"/>
      <c r="F307" s="72"/>
      <c r="G307" s="72"/>
      <c r="H307" s="72"/>
      <c r="I307" s="73"/>
      <c r="J307" s="4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</row>
    <row r="308" spans="1:227" s="6" customFormat="1">
      <c r="A308" s="67" t="s">
        <v>16</v>
      </c>
      <c r="B308" s="60"/>
      <c r="C308" s="51">
        <v>2022</v>
      </c>
      <c r="D308" s="16">
        <f t="shared" ref="D308:I309" si="119">D315</f>
        <v>1761.2</v>
      </c>
      <c r="E308" s="16">
        <f t="shared" si="119"/>
        <v>0</v>
      </c>
      <c r="F308" s="16">
        <f t="shared" si="119"/>
        <v>0</v>
      </c>
      <c r="G308" s="16">
        <f t="shared" si="119"/>
        <v>0</v>
      </c>
      <c r="H308" s="16">
        <f t="shared" si="119"/>
        <v>1761.2</v>
      </c>
      <c r="I308" s="16">
        <f t="shared" si="119"/>
        <v>0</v>
      </c>
      <c r="J308" s="4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</row>
    <row r="309" spans="1:227" s="6" customFormat="1">
      <c r="A309" s="68"/>
      <c r="B309" s="60"/>
      <c r="C309" s="51">
        <v>2023</v>
      </c>
      <c r="D309" s="16">
        <f t="shared" si="119"/>
        <v>0</v>
      </c>
      <c r="E309" s="16">
        <f t="shared" si="119"/>
        <v>0</v>
      </c>
      <c r="F309" s="16">
        <f t="shared" si="119"/>
        <v>0</v>
      </c>
      <c r="G309" s="16">
        <f t="shared" si="119"/>
        <v>0</v>
      </c>
      <c r="H309" s="16">
        <f t="shared" si="119"/>
        <v>0</v>
      </c>
      <c r="I309" s="16">
        <f t="shared" si="119"/>
        <v>0</v>
      </c>
      <c r="J309" s="4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</row>
    <row r="310" spans="1:227" s="6" customFormat="1">
      <c r="A310" s="68"/>
      <c r="B310" s="60"/>
      <c r="C310" s="51">
        <v>2024</v>
      </c>
      <c r="D310" s="16">
        <f t="shared" ref="D310:I313" si="120">D317+D322</f>
        <v>0</v>
      </c>
      <c r="E310" s="16">
        <f t="shared" si="120"/>
        <v>0</v>
      </c>
      <c r="F310" s="16">
        <f t="shared" si="120"/>
        <v>0</v>
      </c>
      <c r="G310" s="16">
        <f t="shared" si="120"/>
        <v>0</v>
      </c>
      <c r="H310" s="16">
        <f t="shared" si="120"/>
        <v>0</v>
      </c>
      <c r="I310" s="16">
        <f t="shared" si="120"/>
        <v>0</v>
      </c>
      <c r="J310" s="4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</row>
    <row r="311" spans="1:227" s="6" customFormat="1">
      <c r="A311" s="68"/>
      <c r="B311" s="60"/>
      <c r="C311" s="51">
        <v>2025</v>
      </c>
      <c r="D311" s="16">
        <f>SUM(E311:I311)</f>
        <v>9218.5</v>
      </c>
      <c r="E311" s="16">
        <f t="shared" si="120"/>
        <v>0</v>
      </c>
      <c r="F311" s="16">
        <f t="shared" si="120"/>
        <v>0</v>
      </c>
      <c r="G311" s="16">
        <f t="shared" si="120"/>
        <v>2300</v>
      </c>
      <c r="H311" s="16">
        <f t="shared" si="120"/>
        <v>6918.5</v>
      </c>
      <c r="I311" s="16">
        <f t="shared" si="120"/>
        <v>0</v>
      </c>
      <c r="J311" s="4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</row>
    <row r="312" spans="1:227" s="6" customFormat="1">
      <c r="A312" s="68"/>
      <c r="B312" s="60"/>
      <c r="C312" s="51">
        <v>2026</v>
      </c>
      <c r="D312" s="16">
        <f>SUM(E312:I312)</f>
        <v>0</v>
      </c>
      <c r="E312" s="16">
        <f t="shared" si="120"/>
        <v>0</v>
      </c>
      <c r="F312" s="16">
        <f t="shared" si="120"/>
        <v>0</v>
      </c>
      <c r="G312" s="16">
        <f t="shared" si="120"/>
        <v>0</v>
      </c>
      <c r="H312" s="16">
        <f t="shared" si="120"/>
        <v>0</v>
      </c>
      <c r="I312" s="16">
        <f t="shared" si="120"/>
        <v>0</v>
      </c>
      <c r="J312" s="4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</row>
    <row r="313" spans="1:227" s="6" customFormat="1">
      <c r="A313" s="68"/>
      <c r="B313" s="60"/>
      <c r="C313" s="51">
        <v>2027</v>
      </c>
      <c r="D313" s="16">
        <f>SUM(E313:I313)</f>
        <v>0</v>
      </c>
      <c r="E313" s="16">
        <f t="shared" si="120"/>
        <v>0</v>
      </c>
      <c r="F313" s="16">
        <f t="shared" si="120"/>
        <v>0</v>
      </c>
      <c r="G313" s="16">
        <f t="shared" si="120"/>
        <v>0</v>
      </c>
      <c r="H313" s="16">
        <f t="shared" si="120"/>
        <v>0</v>
      </c>
      <c r="I313" s="16">
        <f t="shared" si="120"/>
        <v>0</v>
      </c>
      <c r="J313" s="4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</row>
    <row r="314" spans="1:227" s="6" customFormat="1">
      <c r="A314" s="69"/>
      <c r="B314" s="60"/>
      <c r="C314" s="51" t="s">
        <v>16</v>
      </c>
      <c r="D314" s="16">
        <f>SUM(D308:D311)</f>
        <v>10979.7</v>
      </c>
      <c r="E314" s="16">
        <f t="shared" ref="E314:I314" si="121">SUM(E308:E311)</f>
        <v>0</v>
      </c>
      <c r="F314" s="16">
        <f t="shared" si="121"/>
        <v>0</v>
      </c>
      <c r="G314" s="16">
        <f t="shared" si="121"/>
        <v>2300</v>
      </c>
      <c r="H314" s="16">
        <f t="shared" si="121"/>
        <v>8679.7000000000007</v>
      </c>
      <c r="I314" s="16">
        <f t="shared" si="121"/>
        <v>0</v>
      </c>
      <c r="J314" s="4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</row>
    <row r="315" spans="1:227" s="6" customFormat="1" ht="18.75" customHeight="1">
      <c r="A315" s="61" t="s">
        <v>55</v>
      </c>
      <c r="B315" s="64"/>
      <c r="C315" s="50">
        <v>2022</v>
      </c>
      <c r="D315" s="15">
        <f>SUM(E315:I315)</f>
        <v>1761.2</v>
      </c>
      <c r="E315" s="15">
        <v>0</v>
      </c>
      <c r="F315" s="15">
        <v>0</v>
      </c>
      <c r="G315" s="15">
        <v>0</v>
      </c>
      <c r="H315" s="15">
        <v>1761.2</v>
      </c>
      <c r="I315" s="15">
        <v>0</v>
      </c>
      <c r="J315" s="4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</row>
    <row r="316" spans="1:227" s="6" customFormat="1">
      <c r="A316" s="62"/>
      <c r="B316" s="64"/>
      <c r="C316" s="50">
        <v>2023</v>
      </c>
      <c r="D316" s="15">
        <f>SUM(E316:I316)</f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4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</row>
    <row r="317" spans="1:227" s="6" customFormat="1">
      <c r="A317" s="62"/>
      <c r="B317" s="64"/>
      <c r="C317" s="50">
        <v>2024</v>
      </c>
      <c r="D317" s="15">
        <f>SUM(E317:I317)</f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4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</row>
    <row r="318" spans="1:227" s="6" customFormat="1">
      <c r="A318" s="62"/>
      <c r="B318" s="64"/>
      <c r="C318" s="50">
        <v>2025</v>
      </c>
      <c r="D318" s="15">
        <f>SUM(E318:I318)</f>
        <v>2500</v>
      </c>
      <c r="E318" s="15">
        <v>0</v>
      </c>
      <c r="F318" s="15">
        <v>0</v>
      </c>
      <c r="G318" s="15">
        <v>2300</v>
      </c>
      <c r="H318" s="15">
        <v>200</v>
      </c>
      <c r="I318" s="15">
        <v>0</v>
      </c>
      <c r="J318" s="4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</row>
    <row r="319" spans="1:227" s="6" customFormat="1">
      <c r="A319" s="62"/>
      <c r="B319" s="64"/>
      <c r="C319" s="50">
        <v>2026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4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</row>
    <row r="320" spans="1:227" s="6" customFormat="1">
      <c r="A320" s="62"/>
      <c r="B320" s="64"/>
      <c r="C320" s="50">
        <v>2027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4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</row>
    <row r="321" spans="1:227" s="6" customFormat="1">
      <c r="A321" s="63"/>
      <c r="B321" s="64"/>
      <c r="C321" s="50" t="s">
        <v>16</v>
      </c>
      <c r="D321" s="15">
        <f>SUM(D315:D320)</f>
        <v>4261.2</v>
      </c>
      <c r="E321" s="15">
        <f t="shared" ref="E321:I321" si="122">SUM(E315:E320)</f>
        <v>0</v>
      </c>
      <c r="F321" s="15">
        <f t="shared" si="122"/>
        <v>0</v>
      </c>
      <c r="G321" s="15">
        <f t="shared" si="122"/>
        <v>2300</v>
      </c>
      <c r="H321" s="15">
        <f t="shared" si="122"/>
        <v>1961.2</v>
      </c>
      <c r="I321" s="15">
        <f t="shared" si="122"/>
        <v>0</v>
      </c>
      <c r="J321" s="4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</row>
    <row r="322" spans="1:227" s="6" customFormat="1" ht="18" customHeight="1">
      <c r="A322" s="61" t="s">
        <v>20</v>
      </c>
      <c r="B322" s="70"/>
      <c r="C322" s="50">
        <v>2024</v>
      </c>
      <c r="D322" s="15">
        <f>SUM(E322:I322)</f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4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</row>
    <row r="323" spans="1:227" s="6" customFormat="1" ht="18" customHeight="1">
      <c r="A323" s="62"/>
      <c r="B323" s="65"/>
      <c r="C323" s="50">
        <v>2025</v>
      </c>
      <c r="D323" s="15">
        <f>SUM(E323:I323)</f>
        <v>6718.5</v>
      </c>
      <c r="E323" s="15">
        <v>0</v>
      </c>
      <c r="F323" s="15">
        <v>0</v>
      </c>
      <c r="G323" s="15">
        <v>0</v>
      </c>
      <c r="H323" s="15">
        <f>6300+418.5</f>
        <v>6718.5</v>
      </c>
      <c r="I323" s="15">
        <v>0</v>
      </c>
      <c r="J323" s="54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</row>
    <row r="324" spans="1:227" s="6" customFormat="1" ht="18" customHeight="1">
      <c r="A324" s="62"/>
      <c r="B324" s="65"/>
      <c r="C324" s="50">
        <v>2026</v>
      </c>
      <c r="D324" s="15">
        <f>SUM(E324:I324)</f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4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</row>
    <row r="325" spans="1:227" s="6" customFormat="1" ht="18" customHeight="1">
      <c r="A325" s="62"/>
      <c r="B325" s="65"/>
      <c r="C325" s="50">
        <v>2027</v>
      </c>
      <c r="D325" s="15">
        <f>SUM(E325:I325)</f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4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</row>
    <row r="326" spans="1:227" s="6" customFormat="1" ht="21" customHeight="1">
      <c r="A326" s="63"/>
      <c r="B326" s="66"/>
      <c r="C326" s="50" t="s">
        <v>16</v>
      </c>
      <c r="D326" s="15">
        <f>SUM(D322:D325)</f>
        <v>6718.5</v>
      </c>
      <c r="E326" s="15">
        <f t="shared" ref="E326:I326" si="123">SUM(E322:E325)</f>
        <v>0</v>
      </c>
      <c r="F326" s="15">
        <f t="shared" si="123"/>
        <v>0</v>
      </c>
      <c r="G326" s="15">
        <f t="shared" si="123"/>
        <v>0</v>
      </c>
      <c r="H326" s="15">
        <f t="shared" si="123"/>
        <v>6718.5</v>
      </c>
      <c r="I326" s="15">
        <f t="shared" si="123"/>
        <v>0</v>
      </c>
      <c r="J326" s="4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</row>
    <row r="327" spans="1:227" s="6" customFormat="1">
      <c r="A327" s="52" t="s">
        <v>75</v>
      </c>
      <c r="B327" s="17"/>
      <c r="C327" s="18"/>
      <c r="D327" s="19"/>
      <c r="E327" s="20"/>
      <c r="F327" s="20"/>
      <c r="G327" s="20"/>
      <c r="H327" s="20"/>
      <c r="I327" s="21"/>
      <c r="J327" s="4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</row>
    <row r="328" spans="1:227" s="6" customFormat="1">
      <c r="A328" s="59" t="s">
        <v>16</v>
      </c>
      <c r="B328" s="60"/>
      <c r="C328" s="51">
        <v>2022</v>
      </c>
      <c r="D328" s="16">
        <f t="shared" ref="D328:I329" si="124">D335+D342</f>
        <v>9386.1</v>
      </c>
      <c r="E328" s="16">
        <f t="shared" si="124"/>
        <v>0</v>
      </c>
      <c r="F328" s="16">
        <f t="shared" si="124"/>
        <v>0</v>
      </c>
      <c r="G328" s="16">
        <f t="shared" si="124"/>
        <v>0</v>
      </c>
      <c r="H328" s="16">
        <f t="shared" si="124"/>
        <v>9386.1</v>
      </c>
      <c r="I328" s="16">
        <f t="shared" si="124"/>
        <v>0</v>
      </c>
      <c r="J328" s="41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</row>
    <row r="329" spans="1:227" s="6" customFormat="1">
      <c r="A329" s="59"/>
      <c r="B329" s="60"/>
      <c r="C329" s="51">
        <v>2023</v>
      </c>
      <c r="D329" s="16">
        <f t="shared" si="124"/>
        <v>8491.5</v>
      </c>
      <c r="E329" s="16">
        <f t="shared" si="124"/>
        <v>0</v>
      </c>
      <c r="F329" s="16">
        <f t="shared" si="124"/>
        <v>0</v>
      </c>
      <c r="G329" s="16">
        <f t="shared" si="124"/>
        <v>0</v>
      </c>
      <c r="H329" s="16">
        <f t="shared" si="124"/>
        <v>8491.5</v>
      </c>
      <c r="I329" s="16">
        <f t="shared" si="124"/>
        <v>0</v>
      </c>
      <c r="J329" s="41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</row>
    <row r="330" spans="1:227" s="6" customFormat="1">
      <c r="A330" s="59"/>
      <c r="B330" s="60"/>
      <c r="C330" s="51">
        <v>2024</v>
      </c>
      <c r="D330" s="16">
        <f t="shared" ref="D330:I330" si="125">D337+D344+D349+D351</f>
        <v>5620.1</v>
      </c>
      <c r="E330" s="16">
        <f t="shared" si="125"/>
        <v>0</v>
      </c>
      <c r="F330" s="16">
        <f t="shared" si="125"/>
        <v>0</v>
      </c>
      <c r="G330" s="16">
        <f t="shared" si="125"/>
        <v>0</v>
      </c>
      <c r="H330" s="16">
        <f t="shared" si="125"/>
        <v>5620.1</v>
      </c>
      <c r="I330" s="16">
        <f t="shared" si="125"/>
        <v>0</v>
      </c>
      <c r="J330" s="41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</row>
    <row r="331" spans="1:227" s="6" customFormat="1">
      <c r="A331" s="59"/>
      <c r="B331" s="60"/>
      <c r="C331" s="51">
        <v>2025</v>
      </c>
      <c r="D331" s="16">
        <f>SUM(E331:I331)</f>
        <v>50082</v>
      </c>
      <c r="E331" s="16">
        <f t="shared" ref="E331:I333" si="126">E338+E345+E353+E357</f>
        <v>0</v>
      </c>
      <c r="F331" s="16">
        <f t="shared" si="126"/>
        <v>0</v>
      </c>
      <c r="G331" s="16">
        <f t="shared" si="126"/>
        <v>41083.5</v>
      </c>
      <c r="H331" s="16">
        <f t="shared" si="126"/>
        <v>8998.5</v>
      </c>
      <c r="I331" s="16">
        <f t="shared" si="126"/>
        <v>0</v>
      </c>
      <c r="J331" s="41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</row>
    <row r="332" spans="1:227" s="6" customFormat="1">
      <c r="A332" s="59"/>
      <c r="B332" s="60"/>
      <c r="C332" s="51">
        <v>2026</v>
      </c>
      <c r="D332" s="16">
        <f>SUM(E332:I332)</f>
        <v>11922</v>
      </c>
      <c r="E332" s="16">
        <f t="shared" si="126"/>
        <v>0</v>
      </c>
      <c r="F332" s="16">
        <f t="shared" si="126"/>
        <v>0</v>
      </c>
      <c r="G332" s="16">
        <f t="shared" si="126"/>
        <v>0</v>
      </c>
      <c r="H332" s="16">
        <f t="shared" si="126"/>
        <v>11922</v>
      </c>
      <c r="I332" s="16">
        <f t="shared" si="126"/>
        <v>0</v>
      </c>
      <c r="J332" s="41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</row>
    <row r="333" spans="1:227" s="6" customFormat="1">
      <c r="A333" s="59"/>
      <c r="B333" s="60"/>
      <c r="C333" s="51">
        <v>2027</v>
      </c>
      <c r="D333" s="16">
        <f>D340+D347+D355+D359</f>
        <v>1078.8</v>
      </c>
      <c r="E333" s="16">
        <f t="shared" si="126"/>
        <v>0</v>
      </c>
      <c r="F333" s="16">
        <f t="shared" si="126"/>
        <v>0</v>
      </c>
      <c r="G333" s="16">
        <f t="shared" si="126"/>
        <v>0</v>
      </c>
      <c r="H333" s="16">
        <f t="shared" si="126"/>
        <v>1078.8</v>
      </c>
      <c r="I333" s="16">
        <f t="shared" si="126"/>
        <v>0</v>
      </c>
      <c r="J333" s="41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</row>
    <row r="334" spans="1:227" s="6" customFormat="1">
      <c r="A334" s="59"/>
      <c r="B334" s="60"/>
      <c r="C334" s="51" t="s">
        <v>16</v>
      </c>
      <c r="D334" s="23">
        <f>SUM(D328:D333)</f>
        <v>86580.5</v>
      </c>
      <c r="E334" s="23">
        <f t="shared" ref="E334:I334" si="127">SUM(E328:E333)</f>
        <v>0</v>
      </c>
      <c r="F334" s="23">
        <f t="shared" si="127"/>
        <v>0</v>
      </c>
      <c r="G334" s="23">
        <f t="shared" si="127"/>
        <v>41083.5</v>
      </c>
      <c r="H334" s="23">
        <f t="shared" si="127"/>
        <v>45497</v>
      </c>
      <c r="I334" s="23">
        <f t="shared" si="127"/>
        <v>0</v>
      </c>
      <c r="J334" s="41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</row>
    <row r="335" spans="1:227" s="6" customFormat="1">
      <c r="A335" s="61" t="s">
        <v>48</v>
      </c>
      <c r="B335" s="64"/>
      <c r="C335" s="50">
        <v>2022</v>
      </c>
      <c r="D335" s="22">
        <f t="shared" ref="D335:D340" si="128">SUM(E335:I335)</f>
        <v>8188.1</v>
      </c>
      <c r="E335" s="15">
        <v>0</v>
      </c>
      <c r="F335" s="15">
        <v>0</v>
      </c>
      <c r="G335" s="15">
        <v>0</v>
      </c>
      <c r="H335" s="15">
        <v>8188.1</v>
      </c>
      <c r="I335" s="15">
        <v>0</v>
      </c>
      <c r="J335" s="43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</row>
    <row r="336" spans="1:227" s="6" customFormat="1">
      <c r="A336" s="62"/>
      <c r="B336" s="64"/>
      <c r="C336" s="50">
        <v>2023</v>
      </c>
      <c r="D336" s="22">
        <f t="shared" si="128"/>
        <v>7833.4</v>
      </c>
      <c r="E336" s="15">
        <v>0</v>
      </c>
      <c r="F336" s="15">
        <v>0</v>
      </c>
      <c r="G336" s="15">
        <v>0</v>
      </c>
      <c r="H336" s="15">
        <v>7833.4</v>
      </c>
      <c r="I336" s="15">
        <v>0</v>
      </c>
      <c r="J336" s="43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</row>
    <row r="337" spans="1:227" s="6" customFormat="1">
      <c r="A337" s="62"/>
      <c r="B337" s="64"/>
      <c r="C337" s="50">
        <v>2024</v>
      </c>
      <c r="D337" s="22">
        <f t="shared" si="128"/>
        <v>5000</v>
      </c>
      <c r="E337" s="15">
        <v>0</v>
      </c>
      <c r="F337" s="15">
        <v>0</v>
      </c>
      <c r="G337" s="15">
        <v>0</v>
      </c>
      <c r="H337" s="15">
        <v>5000</v>
      </c>
      <c r="I337" s="15">
        <v>0</v>
      </c>
      <c r="J337" s="43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</row>
    <row r="338" spans="1:227" s="6" customFormat="1">
      <c r="A338" s="62"/>
      <c r="B338" s="64"/>
      <c r="C338" s="50">
        <v>2025</v>
      </c>
      <c r="D338" s="22">
        <f t="shared" si="128"/>
        <v>5307.2</v>
      </c>
      <c r="E338" s="15">
        <v>0</v>
      </c>
      <c r="F338" s="15">
        <v>0</v>
      </c>
      <c r="G338" s="15">
        <v>0</v>
      </c>
      <c r="H338" s="15">
        <f>4903+404.2</f>
        <v>5307.2</v>
      </c>
      <c r="I338" s="15">
        <v>0</v>
      </c>
      <c r="J338" s="43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</row>
    <row r="339" spans="1:227" s="6" customFormat="1">
      <c r="A339" s="62"/>
      <c r="B339" s="64"/>
      <c r="C339" s="50">
        <v>2026</v>
      </c>
      <c r="D339" s="22">
        <f t="shared" si="128"/>
        <v>8921.2000000000007</v>
      </c>
      <c r="E339" s="15">
        <v>0</v>
      </c>
      <c r="F339" s="15">
        <v>0</v>
      </c>
      <c r="G339" s="15">
        <v>0</v>
      </c>
      <c r="H339" s="15">
        <v>8921.2000000000007</v>
      </c>
      <c r="I339" s="15">
        <v>0</v>
      </c>
      <c r="J339" s="43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</row>
    <row r="340" spans="1:227" s="6" customFormat="1">
      <c r="A340" s="62"/>
      <c r="B340" s="64"/>
      <c r="C340" s="50">
        <v>2027</v>
      </c>
      <c r="D340" s="22">
        <f t="shared" si="128"/>
        <v>1078.8</v>
      </c>
      <c r="E340" s="15">
        <v>0</v>
      </c>
      <c r="F340" s="15">
        <v>0</v>
      </c>
      <c r="G340" s="15">
        <v>0</v>
      </c>
      <c r="H340" s="15">
        <v>1078.8</v>
      </c>
      <c r="I340" s="15">
        <v>0</v>
      </c>
      <c r="J340" s="43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</row>
    <row r="341" spans="1:227" s="6" customFormat="1">
      <c r="A341" s="63"/>
      <c r="B341" s="64"/>
      <c r="C341" s="50" t="s">
        <v>16</v>
      </c>
      <c r="D341" s="22">
        <f>SUM(D335:D340)</f>
        <v>36328.700000000004</v>
      </c>
      <c r="E341" s="22">
        <f t="shared" ref="E341:I341" si="129">SUM(E335:E340)</f>
        <v>0</v>
      </c>
      <c r="F341" s="22">
        <f t="shared" si="129"/>
        <v>0</v>
      </c>
      <c r="G341" s="22">
        <f t="shared" si="129"/>
        <v>0</v>
      </c>
      <c r="H341" s="22">
        <f t="shared" si="129"/>
        <v>36328.700000000004</v>
      </c>
      <c r="I341" s="22">
        <f t="shared" si="129"/>
        <v>0</v>
      </c>
      <c r="J341" s="43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</row>
    <row r="342" spans="1:227" s="6" customFormat="1" ht="18.75" customHeight="1">
      <c r="A342" s="61" t="s">
        <v>86</v>
      </c>
      <c r="B342" s="64"/>
      <c r="C342" s="50">
        <v>2022</v>
      </c>
      <c r="D342" s="22">
        <f>SUM(E342:I342)</f>
        <v>1198</v>
      </c>
      <c r="E342" s="15">
        <v>0</v>
      </c>
      <c r="F342" s="15">
        <v>0</v>
      </c>
      <c r="G342" s="15">
        <v>0</v>
      </c>
      <c r="H342" s="15">
        <v>1198</v>
      </c>
      <c r="I342" s="15">
        <v>0</v>
      </c>
      <c r="J342" s="43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</row>
    <row r="343" spans="1:227" s="6" customFormat="1">
      <c r="A343" s="62"/>
      <c r="B343" s="64"/>
      <c r="C343" s="50">
        <v>2023</v>
      </c>
      <c r="D343" s="22">
        <f>SUM(E343:I343)</f>
        <v>658.1</v>
      </c>
      <c r="E343" s="15">
        <v>0</v>
      </c>
      <c r="F343" s="15">
        <v>0</v>
      </c>
      <c r="G343" s="15">
        <v>0</v>
      </c>
      <c r="H343" s="15">
        <v>658.1</v>
      </c>
      <c r="I343" s="15">
        <v>0</v>
      </c>
      <c r="J343" s="43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</row>
    <row r="344" spans="1:227" s="6" customFormat="1">
      <c r="A344" s="62"/>
      <c r="B344" s="64"/>
      <c r="C344" s="50">
        <v>2024</v>
      </c>
      <c r="D344" s="22">
        <f>SUM(E344:I344)</f>
        <v>420</v>
      </c>
      <c r="E344" s="15">
        <v>0</v>
      </c>
      <c r="F344" s="15">
        <v>0</v>
      </c>
      <c r="G344" s="15">
        <v>0</v>
      </c>
      <c r="H344" s="15">
        <v>420</v>
      </c>
      <c r="I344" s="15">
        <v>0</v>
      </c>
      <c r="J344" s="43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</row>
    <row r="345" spans="1:227" s="6" customFormat="1">
      <c r="A345" s="62"/>
      <c r="B345" s="64"/>
      <c r="C345" s="50">
        <v>2025</v>
      </c>
      <c r="D345" s="22">
        <f t="shared" ref="D345:D347" si="130">SUM(E345:I345)</f>
        <v>118.7</v>
      </c>
      <c r="E345" s="15">
        <v>0</v>
      </c>
      <c r="F345" s="15">
        <v>0</v>
      </c>
      <c r="G345" s="15">
        <v>0</v>
      </c>
      <c r="H345" s="15">
        <v>118.7</v>
      </c>
      <c r="I345" s="15">
        <v>0</v>
      </c>
      <c r="J345" s="43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</row>
    <row r="346" spans="1:227" s="6" customFormat="1">
      <c r="A346" s="62"/>
      <c r="B346" s="64"/>
      <c r="C346" s="50">
        <v>2026</v>
      </c>
      <c r="D346" s="22">
        <f t="shared" si="130"/>
        <v>3000.8</v>
      </c>
      <c r="E346" s="15">
        <v>0</v>
      </c>
      <c r="F346" s="15">
        <v>0</v>
      </c>
      <c r="G346" s="15">
        <v>0</v>
      </c>
      <c r="H346" s="15">
        <f>0+3000.8</f>
        <v>3000.8</v>
      </c>
      <c r="I346" s="15">
        <v>0</v>
      </c>
      <c r="J346" s="43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</row>
    <row r="347" spans="1:227" s="6" customFormat="1">
      <c r="A347" s="62"/>
      <c r="B347" s="64"/>
      <c r="C347" s="50">
        <v>2027</v>
      </c>
      <c r="D347" s="22">
        <f t="shared" si="130"/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43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</row>
    <row r="348" spans="1:227" s="6" customFormat="1">
      <c r="A348" s="63"/>
      <c r="B348" s="64"/>
      <c r="C348" s="50" t="s">
        <v>16</v>
      </c>
      <c r="D348" s="22">
        <f>SUM(D342:D347)</f>
        <v>5395.6</v>
      </c>
      <c r="E348" s="22">
        <f t="shared" ref="E348:I348" si="131">SUM(E342:E347)</f>
        <v>0</v>
      </c>
      <c r="F348" s="22">
        <f t="shared" si="131"/>
        <v>0</v>
      </c>
      <c r="G348" s="22">
        <f t="shared" si="131"/>
        <v>0</v>
      </c>
      <c r="H348" s="22">
        <f t="shared" si="131"/>
        <v>5395.6</v>
      </c>
      <c r="I348" s="22">
        <f t="shared" si="131"/>
        <v>0</v>
      </c>
      <c r="J348" s="43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</row>
    <row r="349" spans="1:227" s="6" customFormat="1" ht="18" customHeight="1">
      <c r="A349" s="61" t="s">
        <v>52</v>
      </c>
      <c r="B349" s="70"/>
      <c r="C349" s="50">
        <v>2024</v>
      </c>
      <c r="D349" s="15">
        <f>SUM(E349:I349)</f>
        <v>121</v>
      </c>
      <c r="E349" s="15">
        <v>0</v>
      </c>
      <c r="F349" s="15">
        <v>0</v>
      </c>
      <c r="G349" s="15">
        <v>0</v>
      </c>
      <c r="H349" s="15">
        <v>121</v>
      </c>
      <c r="I349" s="15">
        <v>0</v>
      </c>
      <c r="J349" s="43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</row>
    <row r="350" spans="1:227" s="6" customFormat="1" ht="23.25" customHeight="1">
      <c r="A350" s="63"/>
      <c r="B350" s="66"/>
      <c r="C350" s="50" t="s">
        <v>16</v>
      </c>
      <c r="D350" s="15">
        <f t="shared" ref="D350:I350" si="132">SUM(D349:D349)</f>
        <v>121</v>
      </c>
      <c r="E350" s="15">
        <f t="shared" si="132"/>
        <v>0</v>
      </c>
      <c r="F350" s="15">
        <f t="shared" si="132"/>
        <v>0</v>
      </c>
      <c r="G350" s="15">
        <f t="shared" si="132"/>
        <v>0</v>
      </c>
      <c r="H350" s="15">
        <f t="shared" si="132"/>
        <v>121</v>
      </c>
      <c r="I350" s="15">
        <f t="shared" si="132"/>
        <v>0</v>
      </c>
      <c r="J350" s="43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</row>
    <row r="351" spans="1:227" s="6" customFormat="1" ht="18" customHeight="1">
      <c r="A351" s="61" t="s">
        <v>0</v>
      </c>
      <c r="B351" s="70"/>
      <c r="C351" s="50">
        <v>2024</v>
      </c>
      <c r="D351" s="15">
        <f>SUM(E351:I351)</f>
        <v>79.099999999999994</v>
      </c>
      <c r="E351" s="15">
        <v>0</v>
      </c>
      <c r="F351" s="15">
        <v>0</v>
      </c>
      <c r="G351" s="15">
        <v>0</v>
      </c>
      <c r="H351" s="15">
        <v>79.099999999999994</v>
      </c>
      <c r="I351" s="15">
        <v>0</v>
      </c>
      <c r="J351" s="43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</row>
    <row r="352" spans="1:227" s="6" customFormat="1" ht="35.25" customHeight="1">
      <c r="A352" s="63"/>
      <c r="B352" s="66"/>
      <c r="C352" s="50" t="s">
        <v>16</v>
      </c>
      <c r="D352" s="15">
        <f t="shared" ref="D352:I352" si="133">SUM(D351:D351)</f>
        <v>79.099999999999994</v>
      </c>
      <c r="E352" s="15">
        <f t="shared" si="133"/>
        <v>0</v>
      </c>
      <c r="F352" s="15">
        <f t="shared" si="133"/>
        <v>0</v>
      </c>
      <c r="G352" s="15">
        <f t="shared" si="133"/>
        <v>0</v>
      </c>
      <c r="H352" s="15">
        <f t="shared" si="133"/>
        <v>79.099999999999994</v>
      </c>
      <c r="I352" s="15">
        <f t="shared" si="133"/>
        <v>0</v>
      </c>
      <c r="J352" s="43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</row>
    <row r="353" spans="1:227" s="6" customFormat="1" ht="18" customHeight="1">
      <c r="A353" s="62" t="s">
        <v>41</v>
      </c>
      <c r="B353" s="65"/>
      <c r="C353" s="50">
        <v>2025</v>
      </c>
      <c r="D353" s="15">
        <f>SUM(E353:I353)</f>
        <v>41856.1</v>
      </c>
      <c r="E353" s="15">
        <v>0</v>
      </c>
      <c r="F353" s="15">
        <v>0</v>
      </c>
      <c r="G353" s="15">
        <v>38507.5</v>
      </c>
      <c r="H353" s="15">
        <f>3348.5+0.1</f>
        <v>3348.6</v>
      </c>
      <c r="I353" s="15">
        <v>0</v>
      </c>
      <c r="J353" s="57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</row>
    <row r="354" spans="1:227" s="6" customFormat="1" ht="18" customHeight="1">
      <c r="A354" s="62"/>
      <c r="B354" s="65"/>
      <c r="C354" s="50">
        <v>2026</v>
      </c>
      <c r="D354" s="15">
        <f>SUM(E354:I354)</f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43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</row>
    <row r="355" spans="1:227" s="6" customFormat="1" ht="18" customHeight="1">
      <c r="A355" s="62"/>
      <c r="B355" s="65"/>
      <c r="C355" s="50">
        <v>2027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43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</row>
    <row r="356" spans="1:227" s="6" customFormat="1" ht="18" customHeight="1">
      <c r="A356" s="63"/>
      <c r="B356" s="66"/>
      <c r="C356" s="50" t="s">
        <v>16</v>
      </c>
      <c r="D356" s="15">
        <f>SUM(D353:D355)</f>
        <v>41856.1</v>
      </c>
      <c r="E356" s="15">
        <f t="shared" ref="E356:I356" si="134">SUM(E353:E355)</f>
        <v>0</v>
      </c>
      <c r="F356" s="15">
        <f t="shared" si="134"/>
        <v>0</v>
      </c>
      <c r="G356" s="15">
        <f t="shared" si="134"/>
        <v>38507.5</v>
      </c>
      <c r="H356" s="15">
        <f t="shared" si="134"/>
        <v>3348.6</v>
      </c>
      <c r="I356" s="15">
        <f t="shared" si="134"/>
        <v>0</v>
      </c>
      <c r="J356" s="43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</row>
    <row r="357" spans="1:227" s="6" customFormat="1" ht="18" customHeight="1">
      <c r="A357" s="62" t="s">
        <v>85</v>
      </c>
      <c r="B357" s="65"/>
      <c r="C357" s="50">
        <v>2025</v>
      </c>
      <c r="D357" s="15">
        <f>SUM(E357:I357)</f>
        <v>2800</v>
      </c>
      <c r="E357" s="15">
        <v>0</v>
      </c>
      <c r="F357" s="15">
        <v>0</v>
      </c>
      <c r="G357" s="15">
        <f>3477.6-901.6</f>
        <v>2576</v>
      </c>
      <c r="H357" s="15">
        <f>302.4-78.4</f>
        <v>223.99999999999997</v>
      </c>
      <c r="I357" s="15">
        <v>0</v>
      </c>
      <c r="J357" s="43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</row>
    <row r="358" spans="1:227" s="6" customFormat="1" ht="18" customHeight="1">
      <c r="A358" s="62"/>
      <c r="B358" s="65"/>
      <c r="C358" s="50">
        <v>2026</v>
      </c>
      <c r="D358" s="15">
        <f>SUM(E358:I358)</f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43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</row>
    <row r="359" spans="1:227" s="6" customFormat="1" ht="18" customHeight="1">
      <c r="A359" s="62"/>
      <c r="B359" s="65"/>
      <c r="C359" s="50">
        <v>2027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43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</row>
    <row r="360" spans="1:227" s="6" customFormat="1" ht="18" customHeight="1">
      <c r="A360" s="63"/>
      <c r="B360" s="66"/>
      <c r="C360" s="50" t="s">
        <v>16</v>
      </c>
      <c r="D360" s="15">
        <f>SUM(D357:D359)</f>
        <v>2800</v>
      </c>
      <c r="E360" s="15">
        <f t="shared" ref="E360:I360" si="135">SUM(E357:E359)</f>
        <v>0</v>
      </c>
      <c r="F360" s="15">
        <f t="shared" si="135"/>
        <v>0</v>
      </c>
      <c r="G360" s="15">
        <f t="shared" si="135"/>
        <v>2576</v>
      </c>
      <c r="H360" s="15">
        <f t="shared" si="135"/>
        <v>223.99999999999997</v>
      </c>
      <c r="I360" s="15">
        <f t="shared" si="135"/>
        <v>0</v>
      </c>
      <c r="J360" s="43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</row>
    <row r="361" spans="1:227" s="6" customFormat="1">
      <c r="A361" s="52" t="s">
        <v>76</v>
      </c>
      <c r="B361" s="17"/>
      <c r="C361" s="18"/>
      <c r="D361" s="19"/>
      <c r="E361" s="20"/>
      <c r="F361" s="20"/>
      <c r="G361" s="20"/>
      <c r="H361" s="20"/>
      <c r="I361" s="21"/>
      <c r="J361" s="43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</row>
    <row r="362" spans="1:227" s="6" customFormat="1">
      <c r="A362" s="67" t="s">
        <v>16</v>
      </c>
      <c r="B362" s="60"/>
      <c r="C362" s="51">
        <v>2022</v>
      </c>
      <c r="D362" s="16">
        <f>SUM(E362:I362)</f>
        <v>995.7</v>
      </c>
      <c r="E362" s="16">
        <f t="shared" ref="E362:I363" si="136">E368+E371+E377+E380</f>
        <v>0</v>
      </c>
      <c r="F362" s="16">
        <f t="shared" si="136"/>
        <v>0</v>
      </c>
      <c r="G362" s="16">
        <f t="shared" si="136"/>
        <v>995.7</v>
      </c>
      <c r="H362" s="16">
        <f t="shared" si="136"/>
        <v>0</v>
      </c>
      <c r="I362" s="16">
        <f t="shared" si="136"/>
        <v>0</v>
      </c>
      <c r="J362" s="41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</row>
    <row r="363" spans="1:227" s="6" customFormat="1">
      <c r="A363" s="68"/>
      <c r="B363" s="60"/>
      <c r="C363" s="51">
        <v>2023</v>
      </c>
      <c r="D363" s="16">
        <f t="shared" ref="D363:D366" si="137">SUM(E363:I363)</f>
        <v>1694.8</v>
      </c>
      <c r="E363" s="16">
        <f t="shared" si="136"/>
        <v>0</v>
      </c>
      <c r="F363" s="16">
        <f t="shared" si="136"/>
        <v>0</v>
      </c>
      <c r="G363" s="16">
        <f t="shared" si="136"/>
        <v>0</v>
      </c>
      <c r="H363" s="16">
        <f t="shared" si="136"/>
        <v>1694.8</v>
      </c>
      <c r="I363" s="16">
        <f t="shared" si="136"/>
        <v>0</v>
      </c>
      <c r="J363" s="41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</row>
    <row r="364" spans="1:227" s="6" customFormat="1">
      <c r="A364" s="68"/>
      <c r="B364" s="60"/>
      <c r="C364" s="51">
        <v>2025</v>
      </c>
      <c r="D364" s="16">
        <f t="shared" si="137"/>
        <v>830.7</v>
      </c>
      <c r="E364" s="16">
        <f t="shared" ref="E364:I366" si="138">E373</f>
        <v>0</v>
      </c>
      <c r="F364" s="16">
        <f t="shared" si="138"/>
        <v>0</v>
      </c>
      <c r="G364" s="16">
        <f t="shared" si="138"/>
        <v>0</v>
      </c>
      <c r="H364" s="16">
        <f>H373</f>
        <v>830.7</v>
      </c>
      <c r="I364" s="16">
        <f>I373</f>
        <v>0</v>
      </c>
      <c r="J364" s="41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</row>
    <row r="365" spans="1:227" s="6" customFormat="1">
      <c r="A365" s="68"/>
      <c r="B365" s="60"/>
      <c r="C365" s="51">
        <v>2026</v>
      </c>
      <c r="D365" s="16">
        <f t="shared" si="137"/>
        <v>0</v>
      </c>
      <c r="E365" s="16">
        <f t="shared" si="138"/>
        <v>0</v>
      </c>
      <c r="F365" s="16">
        <f t="shared" si="138"/>
        <v>0</v>
      </c>
      <c r="G365" s="16">
        <f t="shared" si="138"/>
        <v>0</v>
      </c>
      <c r="H365" s="16">
        <f t="shared" si="138"/>
        <v>0</v>
      </c>
      <c r="I365" s="16">
        <f t="shared" si="138"/>
        <v>0</v>
      </c>
      <c r="J365" s="41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</row>
    <row r="366" spans="1:227" s="6" customFormat="1">
      <c r="A366" s="68"/>
      <c r="B366" s="60"/>
      <c r="C366" s="51">
        <v>2027</v>
      </c>
      <c r="D366" s="16">
        <f t="shared" si="137"/>
        <v>0</v>
      </c>
      <c r="E366" s="16">
        <f t="shared" si="138"/>
        <v>0</v>
      </c>
      <c r="F366" s="16">
        <f t="shared" si="138"/>
        <v>0</v>
      </c>
      <c r="G366" s="16">
        <f t="shared" si="138"/>
        <v>0</v>
      </c>
      <c r="H366" s="16">
        <f t="shared" si="138"/>
        <v>0</v>
      </c>
      <c r="I366" s="16">
        <f t="shared" si="138"/>
        <v>0</v>
      </c>
      <c r="J366" s="41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</row>
    <row r="367" spans="1:227" s="6" customFormat="1">
      <c r="A367" s="69"/>
      <c r="B367" s="60"/>
      <c r="C367" s="51" t="s">
        <v>16</v>
      </c>
      <c r="D367" s="16">
        <f>SUM(D362:D366)</f>
        <v>3521.2</v>
      </c>
      <c r="E367" s="16">
        <f t="shared" ref="E367:I367" si="139">SUM(E362:E366)</f>
        <v>0</v>
      </c>
      <c r="F367" s="16">
        <f t="shared" si="139"/>
        <v>0</v>
      </c>
      <c r="G367" s="16">
        <f t="shared" si="139"/>
        <v>995.7</v>
      </c>
      <c r="H367" s="16">
        <f t="shared" si="139"/>
        <v>2525.5</v>
      </c>
      <c r="I367" s="16">
        <f t="shared" si="139"/>
        <v>0</v>
      </c>
      <c r="J367" s="41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</row>
    <row r="368" spans="1:227" s="6" customFormat="1">
      <c r="A368" s="61" t="s">
        <v>67</v>
      </c>
      <c r="B368" s="64"/>
      <c r="C368" s="50">
        <v>2022</v>
      </c>
      <c r="D368" s="15">
        <f>SUM(E368:I368)</f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43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</row>
    <row r="369" spans="1:227" s="6" customFormat="1">
      <c r="A369" s="62"/>
      <c r="B369" s="64"/>
      <c r="C369" s="50">
        <v>2023</v>
      </c>
      <c r="D369" s="15">
        <f>SUM(E369:I369)</f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43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</row>
    <row r="370" spans="1:227" s="6" customFormat="1">
      <c r="A370" s="63"/>
      <c r="B370" s="64"/>
      <c r="C370" s="50" t="s">
        <v>16</v>
      </c>
      <c r="D370" s="15">
        <f>SUM(D368:D369)</f>
        <v>0</v>
      </c>
      <c r="E370" s="15">
        <f t="shared" ref="E370:I370" si="140">SUM(E368:E369)</f>
        <v>0</v>
      </c>
      <c r="F370" s="15">
        <f t="shared" si="140"/>
        <v>0</v>
      </c>
      <c r="G370" s="15">
        <f t="shared" si="140"/>
        <v>0</v>
      </c>
      <c r="H370" s="15">
        <f t="shared" si="140"/>
        <v>0</v>
      </c>
      <c r="I370" s="15">
        <f t="shared" si="140"/>
        <v>0</v>
      </c>
      <c r="J370" s="43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</row>
    <row r="371" spans="1:227" s="6" customFormat="1" ht="18.75" customHeight="1">
      <c r="A371" s="61" t="s">
        <v>49</v>
      </c>
      <c r="B371" s="64"/>
      <c r="C371" s="50">
        <v>2022</v>
      </c>
      <c r="D371" s="15">
        <f>SUM(E371:I371)</f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43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</row>
    <row r="372" spans="1:227" s="6" customFormat="1">
      <c r="A372" s="62"/>
      <c r="B372" s="64"/>
      <c r="C372" s="50">
        <v>2023</v>
      </c>
      <c r="D372" s="15">
        <f>SUM(E372:I372)</f>
        <v>1694.8</v>
      </c>
      <c r="E372" s="15">
        <v>0</v>
      </c>
      <c r="F372" s="15">
        <v>0</v>
      </c>
      <c r="G372" s="15">
        <v>0</v>
      </c>
      <c r="H372" s="15">
        <f>967.3+727.5</f>
        <v>1694.8</v>
      </c>
      <c r="I372" s="15">
        <v>0</v>
      </c>
      <c r="J372" s="43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</row>
    <row r="373" spans="1:227" s="6" customFormat="1">
      <c r="A373" s="62"/>
      <c r="B373" s="64"/>
      <c r="C373" s="50">
        <v>2025</v>
      </c>
      <c r="D373" s="15">
        <f t="shared" ref="D373:D375" si="141">SUM(E373:I373)</f>
        <v>830.7</v>
      </c>
      <c r="E373" s="15">
        <v>0</v>
      </c>
      <c r="F373" s="15">
        <v>0</v>
      </c>
      <c r="G373" s="15">
        <v>0</v>
      </c>
      <c r="H373" s="15">
        <f>572+258.7</f>
        <v>830.7</v>
      </c>
      <c r="I373" s="15">
        <v>0</v>
      </c>
      <c r="J373" s="54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</row>
    <row r="374" spans="1:227" s="6" customFormat="1">
      <c r="A374" s="62"/>
      <c r="B374" s="64"/>
      <c r="C374" s="50">
        <v>2026</v>
      </c>
      <c r="D374" s="15">
        <f t="shared" si="141"/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43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</row>
    <row r="375" spans="1:227" s="6" customFormat="1">
      <c r="A375" s="62"/>
      <c r="B375" s="64"/>
      <c r="C375" s="50">
        <v>2027</v>
      </c>
      <c r="D375" s="15">
        <f t="shared" si="141"/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43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</row>
    <row r="376" spans="1:227" s="6" customFormat="1">
      <c r="A376" s="63"/>
      <c r="B376" s="64"/>
      <c r="C376" s="50" t="s">
        <v>16</v>
      </c>
      <c r="D376" s="15">
        <f>SUM(D371:D375)</f>
        <v>2525.5</v>
      </c>
      <c r="E376" s="15">
        <f t="shared" ref="E376:I376" si="142">SUM(E371:E375)</f>
        <v>0</v>
      </c>
      <c r="F376" s="15">
        <f t="shared" si="142"/>
        <v>0</v>
      </c>
      <c r="G376" s="15">
        <f t="shared" si="142"/>
        <v>0</v>
      </c>
      <c r="H376" s="15">
        <f t="shared" si="142"/>
        <v>2525.5</v>
      </c>
      <c r="I376" s="15">
        <f t="shared" si="142"/>
        <v>0</v>
      </c>
      <c r="J376" s="43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</row>
    <row r="377" spans="1:227" s="6" customFormat="1">
      <c r="A377" s="61" t="s">
        <v>68</v>
      </c>
      <c r="B377" s="64"/>
      <c r="C377" s="50">
        <v>2022</v>
      </c>
      <c r="D377" s="15">
        <f>SUM(E377:I377)</f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43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</row>
    <row r="378" spans="1:227" s="6" customFormat="1">
      <c r="A378" s="62"/>
      <c r="B378" s="64"/>
      <c r="C378" s="50">
        <v>2023</v>
      </c>
      <c r="D378" s="15">
        <f>SUM(E378:I378)</f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43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</row>
    <row r="379" spans="1:227" s="6" customFormat="1">
      <c r="A379" s="63"/>
      <c r="B379" s="64"/>
      <c r="C379" s="50" t="s">
        <v>16</v>
      </c>
      <c r="D379" s="15">
        <f>SUM(D377:D378)</f>
        <v>0</v>
      </c>
      <c r="E379" s="15">
        <f t="shared" ref="E379:I379" si="143">SUM(E377:E378)</f>
        <v>0</v>
      </c>
      <c r="F379" s="15">
        <f t="shared" si="143"/>
        <v>0</v>
      </c>
      <c r="G379" s="15">
        <f t="shared" si="143"/>
        <v>0</v>
      </c>
      <c r="H379" s="15">
        <f t="shared" si="143"/>
        <v>0</v>
      </c>
      <c r="I379" s="15">
        <f t="shared" si="143"/>
        <v>0</v>
      </c>
      <c r="J379" s="43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</row>
    <row r="380" spans="1:227" s="6" customFormat="1" ht="18.75" customHeight="1">
      <c r="A380" s="61" t="s">
        <v>50</v>
      </c>
      <c r="B380" s="64"/>
      <c r="C380" s="50">
        <v>2022</v>
      </c>
      <c r="D380" s="15">
        <f>SUM(E380:I380)</f>
        <v>995.7</v>
      </c>
      <c r="E380" s="15">
        <v>0</v>
      </c>
      <c r="F380" s="15">
        <v>0</v>
      </c>
      <c r="G380" s="15">
        <v>995.7</v>
      </c>
      <c r="H380" s="15">
        <v>0</v>
      </c>
      <c r="I380" s="15">
        <v>0</v>
      </c>
      <c r="J380" s="43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</row>
    <row r="381" spans="1:227" s="6" customFormat="1">
      <c r="A381" s="62"/>
      <c r="B381" s="64"/>
      <c r="C381" s="50">
        <v>2023</v>
      </c>
      <c r="D381" s="15">
        <f>SUM(E381:I381)</f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43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</row>
    <row r="382" spans="1:227" s="6" customFormat="1" ht="21" customHeight="1">
      <c r="A382" s="63"/>
      <c r="B382" s="64"/>
      <c r="C382" s="50" t="s">
        <v>16</v>
      </c>
      <c r="D382" s="15">
        <f t="shared" ref="D382:I382" si="144">SUM(D380:D381)</f>
        <v>995.7</v>
      </c>
      <c r="E382" s="15">
        <f t="shared" si="144"/>
        <v>0</v>
      </c>
      <c r="F382" s="15">
        <f t="shared" si="144"/>
        <v>0</v>
      </c>
      <c r="G382" s="15">
        <f t="shared" si="144"/>
        <v>995.7</v>
      </c>
      <c r="H382" s="15">
        <f t="shared" si="144"/>
        <v>0</v>
      </c>
      <c r="I382" s="15">
        <f t="shared" si="144"/>
        <v>0</v>
      </c>
      <c r="J382" s="43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</row>
    <row r="383" spans="1:227" s="6" customFormat="1">
      <c r="A383" s="52" t="s">
        <v>77</v>
      </c>
      <c r="B383" s="17"/>
      <c r="C383" s="18"/>
      <c r="D383" s="19"/>
      <c r="E383" s="20"/>
      <c r="F383" s="20"/>
      <c r="G383" s="20"/>
      <c r="H383" s="20"/>
      <c r="I383" s="21"/>
      <c r="J383" s="43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</row>
    <row r="384" spans="1:227" s="6" customFormat="1">
      <c r="A384" s="59" t="s">
        <v>16</v>
      </c>
      <c r="B384" s="60"/>
      <c r="C384" s="51">
        <v>2022</v>
      </c>
      <c r="D384" s="16">
        <f t="shared" ref="D384:I389" si="145">D391</f>
        <v>41170.199999999997</v>
      </c>
      <c r="E384" s="16">
        <f t="shared" si="145"/>
        <v>0</v>
      </c>
      <c r="F384" s="16">
        <f t="shared" si="145"/>
        <v>0</v>
      </c>
      <c r="G384" s="16">
        <f t="shared" si="145"/>
        <v>0</v>
      </c>
      <c r="H384" s="16">
        <f t="shared" si="145"/>
        <v>41170.199999999997</v>
      </c>
      <c r="I384" s="16">
        <f t="shared" si="145"/>
        <v>0</v>
      </c>
      <c r="J384" s="41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</row>
    <row r="385" spans="1:227" s="6" customFormat="1">
      <c r="A385" s="59"/>
      <c r="B385" s="60"/>
      <c r="C385" s="51">
        <v>2023</v>
      </c>
      <c r="D385" s="16">
        <f t="shared" si="145"/>
        <v>43688.6</v>
      </c>
      <c r="E385" s="16">
        <f t="shared" si="145"/>
        <v>0</v>
      </c>
      <c r="F385" s="16">
        <f t="shared" si="145"/>
        <v>0</v>
      </c>
      <c r="G385" s="16">
        <f t="shared" si="145"/>
        <v>0</v>
      </c>
      <c r="H385" s="16">
        <f t="shared" si="145"/>
        <v>43688.6</v>
      </c>
      <c r="I385" s="16">
        <f t="shared" si="145"/>
        <v>0</v>
      </c>
      <c r="J385" s="41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</row>
    <row r="386" spans="1:227" s="6" customFormat="1">
      <c r="A386" s="59"/>
      <c r="B386" s="60"/>
      <c r="C386" s="51">
        <v>2024</v>
      </c>
      <c r="D386" s="16">
        <f t="shared" si="145"/>
        <v>49854.7</v>
      </c>
      <c r="E386" s="16">
        <f t="shared" si="145"/>
        <v>0</v>
      </c>
      <c r="F386" s="16">
        <f t="shared" si="145"/>
        <v>0</v>
      </c>
      <c r="G386" s="16">
        <f t="shared" si="145"/>
        <v>0</v>
      </c>
      <c r="H386" s="16">
        <f t="shared" si="145"/>
        <v>49854.7</v>
      </c>
      <c r="I386" s="16">
        <f t="shared" si="145"/>
        <v>0</v>
      </c>
      <c r="J386" s="41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</row>
    <row r="387" spans="1:227" s="6" customFormat="1">
      <c r="A387" s="59"/>
      <c r="B387" s="60"/>
      <c r="C387" s="51">
        <v>2025</v>
      </c>
      <c r="D387" s="16">
        <f t="shared" si="145"/>
        <v>59914</v>
      </c>
      <c r="E387" s="16">
        <f t="shared" si="145"/>
        <v>0</v>
      </c>
      <c r="F387" s="16">
        <f t="shared" si="145"/>
        <v>0</v>
      </c>
      <c r="G387" s="16">
        <f t="shared" si="145"/>
        <v>0</v>
      </c>
      <c r="H387" s="16">
        <f t="shared" si="145"/>
        <v>59914</v>
      </c>
      <c r="I387" s="16">
        <f t="shared" si="145"/>
        <v>0</v>
      </c>
      <c r="J387" s="41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</row>
    <row r="388" spans="1:227" s="6" customFormat="1">
      <c r="A388" s="59"/>
      <c r="B388" s="60"/>
      <c r="C388" s="51">
        <v>2026</v>
      </c>
      <c r="D388" s="16">
        <f t="shared" si="145"/>
        <v>52442.8</v>
      </c>
      <c r="E388" s="16">
        <f t="shared" si="145"/>
        <v>0</v>
      </c>
      <c r="F388" s="16">
        <f t="shared" si="145"/>
        <v>0</v>
      </c>
      <c r="G388" s="16">
        <f t="shared" si="145"/>
        <v>0</v>
      </c>
      <c r="H388" s="16">
        <f t="shared" si="145"/>
        <v>52442.8</v>
      </c>
      <c r="I388" s="16">
        <f t="shared" si="145"/>
        <v>0</v>
      </c>
      <c r="J388" s="41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</row>
    <row r="389" spans="1:227" s="6" customFormat="1">
      <c r="A389" s="59"/>
      <c r="B389" s="60"/>
      <c r="C389" s="51">
        <v>2027</v>
      </c>
      <c r="D389" s="16">
        <f t="shared" si="145"/>
        <v>53137</v>
      </c>
      <c r="E389" s="16">
        <f t="shared" si="145"/>
        <v>0</v>
      </c>
      <c r="F389" s="16">
        <f t="shared" si="145"/>
        <v>0</v>
      </c>
      <c r="G389" s="16">
        <f t="shared" si="145"/>
        <v>0</v>
      </c>
      <c r="H389" s="16">
        <f>H396</f>
        <v>53137</v>
      </c>
      <c r="I389" s="16">
        <f>I396</f>
        <v>0</v>
      </c>
      <c r="J389" s="41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</row>
    <row r="390" spans="1:227" s="6" customFormat="1">
      <c r="A390" s="59"/>
      <c r="B390" s="60"/>
      <c r="C390" s="51" t="s">
        <v>16</v>
      </c>
      <c r="D390" s="16">
        <f>SUM(D384:D389)</f>
        <v>300207.3</v>
      </c>
      <c r="E390" s="16">
        <f t="shared" ref="E390:I390" si="146">SUM(E384:E389)</f>
        <v>0</v>
      </c>
      <c r="F390" s="16">
        <f t="shared" si="146"/>
        <v>0</v>
      </c>
      <c r="G390" s="16">
        <f t="shared" si="146"/>
        <v>0</v>
      </c>
      <c r="H390" s="16">
        <f t="shared" si="146"/>
        <v>300207.3</v>
      </c>
      <c r="I390" s="16">
        <f t="shared" si="146"/>
        <v>0</v>
      </c>
      <c r="J390" s="41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</row>
    <row r="391" spans="1:227" s="6" customFormat="1">
      <c r="A391" s="61" t="s">
        <v>51</v>
      </c>
      <c r="B391" s="64"/>
      <c r="C391" s="50">
        <v>2022</v>
      </c>
      <c r="D391" s="15">
        <f t="shared" ref="D391:D396" si="147">SUM(E391:I391)</f>
        <v>41170.199999999997</v>
      </c>
      <c r="E391" s="15">
        <v>0</v>
      </c>
      <c r="F391" s="15">
        <v>0</v>
      </c>
      <c r="G391" s="15">
        <v>0</v>
      </c>
      <c r="H391" s="15">
        <v>41170.199999999997</v>
      </c>
      <c r="I391" s="15">
        <v>0</v>
      </c>
      <c r="J391" s="43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</row>
    <row r="392" spans="1:227" s="6" customFormat="1">
      <c r="A392" s="62"/>
      <c r="B392" s="64"/>
      <c r="C392" s="50">
        <v>2023</v>
      </c>
      <c r="D392" s="15">
        <f t="shared" si="147"/>
        <v>43688.6</v>
      </c>
      <c r="E392" s="15">
        <v>0</v>
      </c>
      <c r="F392" s="15">
        <v>0</v>
      </c>
      <c r="G392" s="15">
        <v>0</v>
      </c>
      <c r="H392" s="15">
        <v>43688.6</v>
      </c>
      <c r="I392" s="15">
        <v>0</v>
      </c>
      <c r="J392" s="43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</row>
    <row r="393" spans="1:227" s="6" customFormat="1">
      <c r="A393" s="62"/>
      <c r="B393" s="64"/>
      <c r="C393" s="50">
        <v>2024</v>
      </c>
      <c r="D393" s="15">
        <f t="shared" si="147"/>
        <v>49854.7</v>
      </c>
      <c r="E393" s="15">
        <v>0</v>
      </c>
      <c r="F393" s="15">
        <v>0</v>
      </c>
      <c r="G393" s="15">
        <v>0</v>
      </c>
      <c r="H393" s="15">
        <v>49854.7</v>
      </c>
      <c r="I393" s="15">
        <v>0</v>
      </c>
      <c r="J393" s="43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</row>
    <row r="394" spans="1:227" s="6" customFormat="1">
      <c r="A394" s="62"/>
      <c r="B394" s="64"/>
      <c r="C394" s="50">
        <v>2025</v>
      </c>
      <c r="D394" s="15">
        <f t="shared" si="147"/>
        <v>59914</v>
      </c>
      <c r="E394" s="15">
        <v>0</v>
      </c>
      <c r="F394" s="15">
        <v>0</v>
      </c>
      <c r="G394" s="15">
        <v>0</v>
      </c>
      <c r="H394" s="15">
        <v>59914</v>
      </c>
      <c r="I394" s="15">
        <v>0</v>
      </c>
      <c r="J394" s="43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</row>
    <row r="395" spans="1:227" s="6" customFormat="1">
      <c r="A395" s="62"/>
      <c r="B395" s="64"/>
      <c r="C395" s="50">
        <v>2026</v>
      </c>
      <c r="D395" s="15">
        <f t="shared" si="147"/>
        <v>52442.8</v>
      </c>
      <c r="E395" s="15">
        <v>0</v>
      </c>
      <c r="F395" s="15">
        <v>0</v>
      </c>
      <c r="G395" s="15">
        <v>0</v>
      </c>
      <c r="H395" s="15">
        <v>52442.8</v>
      </c>
      <c r="I395" s="15">
        <v>0</v>
      </c>
      <c r="J395" s="43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</row>
    <row r="396" spans="1:227" s="6" customFormat="1">
      <c r="A396" s="62"/>
      <c r="B396" s="64"/>
      <c r="C396" s="50">
        <v>2027</v>
      </c>
      <c r="D396" s="15">
        <f t="shared" si="147"/>
        <v>53137</v>
      </c>
      <c r="E396" s="15">
        <v>0</v>
      </c>
      <c r="F396" s="15">
        <v>0</v>
      </c>
      <c r="G396" s="15">
        <v>0</v>
      </c>
      <c r="H396" s="15">
        <v>53137</v>
      </c>
      <c r="I396" s="15">
        <v>0</v>
      </c>
      <c r="J396" s="43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</row>
    <row r="397" spans="1:227" s="6" customFormat="1">
      <c r="A397" s="63"/>
      <c r="B397" s="64"/>
      <c r="C397" s="50" t="s">
        <v>16</v>
      </c>
      <c r="D397" s="15">
        <f>SUM(D391:D396)</f>
        <v>300207.3</v>
      </c>
      <c r="E397" s="15">
        <f t="shared" ref="E397:I397" si="148">SUM(E391:E396)</f>
        <v>0</v>
      </c>
      <c r="F397" s="15">
        <f t="shared" si="148"/>
        <v>0</v>
      </c>
      <c r="G397" s="15">
        <f t="shared" si="148"/>
        <v>0</v>
      </c>
      <c r="H397" s="15">
        <f t="shared" si="148"/>
        <v>300207.3</v>
      </c>
      <c r="I397" s="15">
        <f t="shared" si="148"/>
        <v>0</v>
      </c>
      <c r="J397" s="43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</row>
  </sheetData>
  <mergeCells count="168">
    <mergeCell ref="A12:A18"/>
    <mergeCell ref="B12:B18"/>
    <mergeCell ref="A20:A26"/>
    <mergeCell ref="B20:B26"/>
    <mergeCell ref="A27:A33"/>
    <mergeCell ref="B27:B33"/>
    <mergeCell ref="H1:I1"/>
    <mergeCell ref="E4:I4"/>
    <mergeCell ref="A9:A10"/>
    <mergeCell ref="B9:B10"/>
    <mergeCell ref="C9:C10"/>
    <mergeCell ref="D9:I9"/>
    <mergeCell ref="A51:A53"/>
    <mergeCell ref="B51:B53"/>
    <mergeCell ref="A54:A56"/>
    <mergeCell ref="B54:B56"/>
    <mergeCell ref="A57:A59"/>
    <mergeCell ref="B57:B59"/>
    <mergeCell ref="A34:A40"/>
    <mergeCell ref="B34:B40"/>
    <mergeCell ref="A41:A47"/>
    <mergeCell ref="B41:B47"/>
    <mergeCell ref="A48:A50"/>
    <mergeCell ref="B48:B50"/>
    <mergeCell ref="A69:A71"/>
    <mergeCell ref="B69:B71"/>
    <mergeCell ref="A72:A74"/>
    <mergeCell ref="B72:B74"/>
    <mergeCell ref="A75:A77"/>
    <mergeCell ref="B75:B77"/>
    <mergeCell ref="A60:A62"/>
    <mergeCell ref="B60:B62"/>
    <mergeCell ref="A63:A65"/>
    <mergeCell ref="B63:B65"/>
    <mergeCell ref="A66:A68"/>
    <mergeCell ref="B66:B68"/>
    <mergeCell ref="A87:A89"/>
    <mergeCell ref="B87:B89"/>
    <mergeCell ref="A90:A92"/>
    <mergeCell ref="B90:B92"/>
    <mergeCell ref="A93:A95"/>
    <mergeCell ref="B93:B95"/>
    <mergeCell ref="A78:A80"/>
    <mergeCell ref="B78:B80"/>
    <mergeCell ref="A81:A83"/>
    <mergeCell ref="B81:B83"/>
    <mergeCell ref="A84:A86"/>
    <mergeCell ref="B84:B86"/>
    <mergeCell ref="A111:A115"/>
    <mergeCell ref="B111:B115"/>
    <mergeCell ref="A116:A120"/>
    <mergeCell ref="B116:B120"/>
    <mergeCell ref="A121:A125"/>
    <mergeCell ref="B121:B125"/>
    <mergeCell ref="A96:A100"/>
    <mergeCell ref="B96:B100"/>
    <mergeCell ref="A101:A105"/>
    <mergeCell ref="B101:B105"/>
    <mergeCell ref="A106:A110"/>
    <mergeCell ref="B106:B110"/>
    <mergeCell ref="A135:A139"/>
    <mergeCell ref="B135:B139"/>
    <mergeCell ref="A140:A144"/>
    <mergeCell ref="B140:B144"/>
    <mergeCell ref="A145:A146"/>
    <mergeCell ref="B145:B146"/>
    <mergeCell ref="A126:A130"/>
    <mergeCell ref="B126:B130"/>
    <mergeCell ref="A131:A132"/>
    <mergeCell ref="B131:B132"/>
    <mergeCell ref="A133:A134"/>
    <mergeCell ref="B133:B134"/>
    <mergeCell ref="A165:A171"/>
    <mergeCell ref="B165:B171"/>
    <mergeCell ref="A172:A178"/>
    <mergeCell ref="B172:B178"/>
    <mergeCell ref="A179:A185"/>
    <mergeCell ref="B179:B185"/>
    <mergeCell ref="A147:A148"/>
    <mergeCell ref="B147:B148"/>
    <mergeCell ref="A150:A156"/>
    <mergeCell ref="B150:B156"/>
    <mergeCell ref="A158:A164"/>
    <mergeCell ref="B158:B164"/>
    <mergeCell ref="A204:A207"/>
    <mergeCell ref="B204:B207"/>
    <mergeCell ref="A208:A210"/>
    <mergeCell ref="B208:B210"/>
    <mergeCell ref="A211:A213"/>
    <mergeCell ref="B211:B213"/>
    <mergeCell ref="A186:A189"/>
    <mergeCell ref="B186:B189"/>
    <mergeCell ref="A190:A196"/>
    <mergeCell ref="B190:B196"/>
    <mergeCell ref="A197:A203"/>
    <mergeCell ref="B197:B203"/>
    <mergeCell ref="A227:A233"/>
    <mergeCell ref="B227:B233"/>
    <mergeCell ref="A234:A237"/>
    <mergeCell ref="B234:B237"/>
    <mergeCell ref="A238:I238"/>
    <mergeCell ref="A239:A245"/>
    <mergeCell ref="B239:B245"/>
    <mergeCell ref="A214:A216"/>
    <mergeCell ref="B214:B216"/>
    <mergeCell ref="A217:A219"/>
    <mergeCell ref="B217:B219"/>
    <mergeCell ref="A220:A226"/>
    <mergeCell ref="B220:B226"/>
    <mergeCell ref="A261:A267"/>
    <mergeCell ref="B261:B267"/>
    <mergeCell ref="A268:A274"/>
    <mergeCell ref="B268:B274"/>
    <mergeCell ref="A276:A282"/>
    <mergeCell ref="B276:B282"/>
    <mergeCell ref="A246:A252"/>
    <mergeCell ref="B246:B252"/>
    <mergeCell ref="A253:A255"/>
    <mergeCell ref="B253:B255"/>
    <mergeCell ref="A256:A259"/>
    <mergeCell ref="B256:B259"/>
    <mergeCell ref="A297:A298"/>
    <mergeCell ref="B297:B298"/>
    <mergeCell ref="A299:A302"/>
    <mergeCell ref="B299:B302"/>
    <mergeCell ref="A303:A306"/>
    <mergeCell ref="B303:B306"/>
    <mergeCell ref="A283:A289"/>
    <mergeCell ref="B283:B289"/>
    <mergeCell ref="A290:A292"/>
    <mergeCell ref="B290:B292"/>
    <mergeCell ref="A293:A296"/>
    <mergeCell ref="B293:B296"/>
    <mergeCell ref="A328:A334"/>
    <mergeCell ref="B328:B334"/>
    <mergeCell ref="A335:A341"/>
    <mergeCell ref="B335:B341"/>
    <mergeCell ref="A342:A348"/>
    <mergeCell ref="B342:B348"/>
    <mergeCell ref="A307:I307"/>
    <mergeCell ref="A308:A314"/>
    <mergeCell ref="B308:B314"/>
    <mergeCell ref="A315:A321"/>
    <mergeCell ref="B315:B321"/>
    <mergeCell ref="A322:A326"/>
    <mergeCell ref="B322:B326"/>
    <mergeCell ref="A357:A360"/>
    <mergeCell ref="B357:B360"/>
    <mergeCell ref="A362:A367"/>
    <mergeCell ref="B362:B367"/>
    <mergeCell ref="A368:A370"/>
    <mergeCell ref="B368:B370"/>
    <mergeCell ref="A349:A350"/>
    <mergeCell ref="B349:B350"/>
    <mergeCell ref="A351:A352"/>
    <mergeCell ref="B351:B352"/>
    <mergeCell ref="A353:A356"/>
    <mergeCell ref="B353:B356"/>
    <mergeCell ref="A384:A390"/>
    <mergeCell ref="B384:B390"/>
    <mergeCell ref="A391:A397"/>
    <mergeCell ref="B391:B397"/>
    <mergeCell ref="A371:A376"/>
    <mergeCell ref="B371:B376"/>
    <mergeCell ref="A377:A379"/>
    <mergeCell ref="B377:B379"/>
    <mergeCell ref="A380:A382"/>
    <mergeCell ref="B380:B382"/>
  </mergeCells>
  <hyperlinks>
    <hyperlink ref="I3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2" manualBreakCount="12">
    <brk id="26" max="8" man="1"/>
    <brk id="59" max="8" man="1"/>
    <brk id="89" max="8" man="1"/>
    <brk id="120" max="8" man="1"/>
    <brk id="146" max="8" man="1"/>
    <brk id="178" max="8" man="1"/>
    <brk id="203" max="8" man="1"/>
    <brk id="233" max="8" man="1"/>
    <brk id="267" max="8" man="1"/>
    <brk id="302" max="8" man="1"/>
    <brk id="334" max="8" man="1"/>
    <brk id="37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 к МП</vt:lpstr>
      <vt:lpstr>'Приложение №3 к МП'!Область_печати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2025-10-07T07:59:21Z</dcterms:modified>
</cp:coreProperties>
</file>