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xl/comments5.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filterPrivacy="1"/>
  <bookViews>
    <workbookView xWindow="0" yWindow="0" windowWidth="28800" windowHeight="11730" tabRatio="586" firstSheet="31" activeTab="35"/>
  </bookViews>
  <sheets>
    <sheet name="Паспорт МП" sheetId="1" r:id="rId1"/>
    <sheet name="Цели, задачи, хар., реализ МП" sheetId="2" r:id="rId2"/>
    <sheet name="Паспорт подпрограммы №1" sheetId="3" r:id="rId3"/>
    <sheet name="Паспорт подпрограммы №2" sheetId="4" r:id="rId4"/>
    <sheet name="Паспорт подпрограммы №3" sheetId="5" r:id="rId5"/>
    <sheet name="Паспорт подпрограммы №4" sheetId="6" r:id="rId6"/>
    <sheet name="Паспорт подпрограммы №5" sheetId="7" r:id="rId7"/>
    <sheet name="Паспорт подпрограммы №6" sheetId="9" r:id="rId8"/>
    <sheet name="Паспорт подпрограммы №7" sheetId="8" r:id="rId9"/>
    <sheet name="Паспорт подпрограммы №8" sheetId="10" r:id="rId10"/>
    <sheet name="Паспорт подпрограммы №9" sheetId="11" r:id="rId11"/>
    <sheet name="Паспорт подпрограммы №10" sheetId="12" r:id="rId12"/>
    <sheet name="Паспорт попдпрограммы №11" sheetId="13" r:id="rId13"/>
    <sheet name="Приложение №1" sheetId="14" r:id="rId14"/>
    <sheet name="Приложение №2" sheetId="16" r:id="rId15"/>
    <sheet name="Приложение №3" sheetId="17" r:id="rId16"/>
    <sheet name="Приложение №4" sheetId="18" r:id="rId17"/>
    <sheet name="Приложение №5" sheetId="19" r:id="rId18"/>
    <sheet name="Приложение №6" sheetId="20" r:id="rId19"/>
    <sheet name="Приложение №7" sheetId="21" r:id="rId20"/>
    <sheet name="Приложение №8" sheetId="22" r:id="rId21"/>
    <sheet name="Приложение №9" sheetId="23" r:id="rId22"/>
    <sheet name="Приложение №10" sheetId="27" r:id="rId23"/>
    <sheet name="Приложение №11" sheetId="25" r:id="rId24"/>
    <sheet name="Приложение №12" sheetId="26" r:id="rId25"/>
    <sheet name="Приложение №13 (ПП1)" sheetId="28" r:id="rId26"/>
    <sheet name="Приложение №14 (ПП2)" sheetId="29" r:id="rId27"/>
    <sheet name="Приложение №15 (ПП3)" sheetId="30" r:id="rId28"/>
    <sheet name="Приложение №16 (ПП4)" sheetId="32" r:id="rId29"/>
    <sheet name="Приложение №17 (ПП5)" sheetId="33" r:id="rId30"/>
    <sheet name="Приложение №18 (ПП6)" sheetId="34" r:id="rId31"/>
    <sheet name="Приложение №19 (ПП7)" sheetId="37" r:id="rId32"/>
    <sheet name="Приложение №20 (ПП8)" sheetId="38" r:id="rId33"/>
    <sheet name="Приложение №21 (ПП9)" sheetId="39" r:id="rId34"/>
    <sheet name="Приложение №22 (ПП10)" sheetId="40" r:id="rId35"/>
    <sheet name="Приложение №23 (ПП11)" sheetId="41" r:id="rId36"/>
    <sheet name="Лист1" sheetId="42" r:id="rId37"/>
  </sheets>
  <definedNames>
    <definedName name="_xlnm.Print_Area" localSheetId="0">'Паспорт МП'!$A$1:$K$91</definedName>
    <definedName name="_xlnm.Print_Area" localSheetId="13">'Приложение №1'!$A$1:$O$21</definedName>
    <definedName name="_xlnm.Print_Area" localSheetId="24">'Приложение №12'!$A$1:$F$563</definedName>
    <definedName name="_xlnm.Print_Area" localSheetId="25">'Приложение №13 (ПП1)'!$A$1:$P$37</definedName>
    <definedName name="_xlnm.Print_Area" localSheetId="31">'Приложение №19 (ПП7)'!$A$1:$P$20</definedName>
    <definedName name="_xlnm.Print_Area" localSheetId="1">'Цели, задачи, хар., реализ МП'!$A$1:$D$221</definedName>
  </definedName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E64" i="26"/>
  <c r="L18" i="28"/>
  <c r="L14" i="29" l="1"/>
  <c r="E76" i="26" l="1"/>
  <c r="M18" i="28"/>
  <c r="L14" i="37"/>
  <c r="E54" i="26" l="1"/>
  <c r="M22" i="28" l="1"/>
  <c r="M14" i="29" l="1"/>
  <c r="E24" i="26" l="1"/>
  <c r="L29" i="28"/>
  <c r="E135" i="26"/>
  <c r="E169"/>
  <c r="D159"/>
  <c r="D151"/>
  <c r="L14" i="28"/>
  <c r="E519" i="26" l="1"/>
  <c r="E520"/>
  <c r="E521"/>
  <c r="H12" i="39"/>
  <c r="I12"/>
  <c r="J12"/>
  <c r="K12"/>
  <c r="L12"/>
  <c r="G12"/>
  <c r="H11"/>
  <c r="I11"/>
  <c r="J11"/>
  <c r="K11"/>
  <c r="L11"/>
  <c r="G11"/>
  <c r="E12"/>
  <c r="E11"/>
  <c r="E10"/>
  <c r="H10"/>
  <c r="I10"/>
  <c r="J10"/>
  <c r="E522" i="26" s="1"/>
  <c r="K10" i="39"/>
  <c r="E523" i="26" s="1"/>
  <c r="L10" i="39"/>
  <c r="E524" i="26" s="1"/>
  <c r="G10" i="39"/>
  <c r="L13"/>
  <c r="K13"/>
  <c r="J13"/>
  <c r="I13"/>
  <c r="H13"/>
  <c r="G13"/>
  <c r="F20"/>
  <c r="F19"/>
  <c r="F18"/>
  <c r="L17"/>
  <c r="J17"/>
  <c r="I17"/>
  <c r="H17"/>
  <c r="G17"/>
  <c r="E17"/>
  <c r="F10" l="1"/>
  <c r="F17"/>
  <c r="K17"/>
  <c r="K14" i="37" l="1"/>
  <c r="E75" i="26" l="1"/>
  <c r="L14" i="32"/>
  <c r="J46" i="38"/>
  <c r="E131" i="26" l="1"/>
  <c r="E134"/>
  <c r="E9"/>
  <c r="E20"/>
  <c r="F14" i="28" l="1"/>
  <c r="E86" i="26" l="1"/>
  <c r="E12" l="1"/>
  <c r="E90" l="1"/>
  <c r="L22" i="28" l="1"/>
  <c r="E13" i="26"/>
  <c r="D6" s="1"/>
  <c r="E89" l="1"/>
  <c r="E23"/>
  <c r="E92"/>
  <c r="L30" i="28" l="1"/>
  <c r="K13" i="37" l="1"/>
  <c r="L14" i="30"/>
  <c r="D13" i="14" l="1"/>
  <c r="D15"/>
  <c r="T18" i="28"/>
  <c r="U18" s="1"/>
  <c r="D140" i="26"/>
  <c r="D128"/>
  <c r="D105"/>
  <c r="D94"/>
  <c r="D79"/>
  <c r="C13" i="14" s="1"/>
  <c r="D68" i="26"/>
  <c r="D57"/>
  <c r="C15" i="14" s="1"/>
  <c r="D46" i="26"/>
  <c r="D37"/>
  <c r="C16" i="14"/>
  <c r="R19" i="28"/>
  <c r="AH18"/>
  <c r="AI18" s="1"/>
  <c r="AF18"/>
  <c r="AG18" s="1"/>
  <c r="AB18"/>
  <c r="AC18" s="1"/>
  <c r="Z18"/>
  <c r="X18"/>
  <c r="Y18" s="1"/>
  <c r="V18"/>
  <c r="W18" s="1"/>
  <c r="F31"/>
  <c r="F32"/>
  <c r="F30"/>
  <c r="M29"/>
  <c r="N29"/>
  <c r="F27"/>
  <c r="F28"/>
  <c r="F23"/>
  <c r="F24"/>
  <c r="F20"/>
  <c r="F19"/>
  <c r="F18"/>
  <c r="F15"/>
  <c r="F16"/>
  <c r="E466" i="26"/>
  <c r="E465"/>
  <c r="E463"/>
  <c r="E462"/>
  <c r="G36" i="38"/>
  <c r="H36"/>
  <c r="F42"/>
  <c r="F41"/>
  <c r="I36"/>
  <c r="E504" i="26"/>
  <c r="E503"/>
  <c r="E502"/>
  <c r="E501"/>
  <c r="E500"/>
  <c r="D488"/>
  <c r="E487"/>
  <c r="E486"/>
  <c r="E485"/>
  <c r="E484"/>
  <c r="E483"/>
  <c r="E424"/>
  <c r="H20" i="38"/>
  <c r="E438" i="26" s="1"/>
  <c r="I20" i="38"/>
  <c r="E439" i="26" s="1"/>
  <c r="J20" i="38"/>
  <c r="E440" i="26" s="1"/>
  <c r="K20" i="38"/>
  <c r="E441" i="26" s="1"/>
  <c r="L20" i="38"/>
  <c r="E442" i="26" s="1"/>
  <c r="G20" i="38"/>
  <c r="E437" i="26" s="1"/>
  <c r="J40" i="38"/>
  <c r="J36" s="1"/>
  <c r="F46"/>
  <c r="F45" s="1"/>
  <c r="F44"/>
  <c r="F43" s="1"/>
  <c r="L36"/>
  <c r="L37"/>
  <c r="E473" i="26" s="1"/>
  <c r="L38" i="38"/>
  <c r="E480" i="26" s="1"/>
  <c r="H38" i="38"/>
  <c r="E476" i="26" s="1"/>
  <c r="I38" i="38"/>
  <c r="E477" i="26" s="1"/>
  <c r="J38" i="38"/>
  <c r="E478" i="26" s="1"/>
  <c r="K38" i="38"/>
  <c r="E479" i="26" s="1"/>
  <c r="G38" i="38"/>
  <c r="F34"/>
  <c r="F33"/>
  <c r="F32"/>
  <c r="G22"/>
  <c r="F16"/>
  <c r="F15"/>
  <c r="F14"/>
  <c r="E558" i="26"/>
  <c r="E557"/>
  <c r="E556"/>
  <c r="E555"/>
  <c r="E552"/>
  <c r="E551"/>
  <c r="E549"/>
  <c r="E548"/>
  <c r="I14" i="41"/>
  <c r="E550" i="26" s="1"/>
  <c r="E372"/>
  <c r="E371"/>
  <c r="E340"/>
  <c r="E339"/>
  <c r="E338"/>
  <c r="E336"/>
  <c r="E335"/>
  <c r="F19" i="37"/>
  <c r="F20"/>
  <c r="F18"/>
  <c r="F14"/>
  <c r="F15"/>
  <c r="F16"/>
  <c r="E326" i="26"/>
  <c r="E325"/>
  <c r="E324"/>
  <c r="E317"/>
  <c r="E316"/>
  <c r="E306"/>
  <c r="E305"/>
  <c r="E299"/>
  <c r="E293"/>
  <c r="E292"/>
  <c r="E291"/>
  <c r="E283"/>
  <c r="E282"/>
  <c r="E281"/>
  <c r="E277"/>
  <c r="F23" i="34"/>
  <c r="J21"/>
  <c r="K21"/>
  <c r="L21"/>
  <c r="N21"/>
  <c r="F20"/>
  <c r="F16"/>
  <c r="F17"/>
  <c r="M15"/>
  <c r="F14"/>
  <c r="F13"/>
  <c r="N10"/>
  <c r="M12"/>
  <c r="N11"/>
  <c r="J10"/>
  <c r="K10"/>
  <c r="L10"/>
  <c r="G10"/>
  <c r="E9"/>
  <c r="F14" i="30"/>
  <c r="F16"/>
  <c r="F15"/>
  <c r="K11"/>
  <c r="L11"/>
  <c r="M11"/>
  <c r="N11"/>
  <c r="N10"/>
  <c r="M10"/>
  <c r="K10"/>
  <c r="J10"/>
  <c r="I10"/>
  <c r="H10"/>
  <c r="G10"/>
  <c r="E242" i="26"/>
  <c r="E241"/>
  <c r="E234"/>
  <c r="E233"/>
  <c r="E232"/>
  <c r="E231"/>
  <c r="E230"/>
  <c r="E229"/>
  <c r="F23" i="32"/>
  <c r="F24"/>
  <c r="F22"/>
  <c r="C10" i="18" s="1"/>
  <c r="M21" i="32"/>
  <c r="N21"/>
  <c r="K21"/>
  <c r="L21"/>
  <c r="J21"/>
  <c r="I21"/>
  <c r="H21"/>
  <c r="G21"/>
  <c r="G17"/>
  <c r="F16"/>
  <c r="F20"/>
  <c r="F19"/>
  <c r="D235" i="26" s="1"/>
  <c r="F18" i="32"/>
  <c r="C9" i="18" s="1"/>
  <c r="M17" i="32"/>
  <c r="N17"/>
  <c r="F15"/>
  <c r="F14"/>
  <c r="C8" i="18" s="1"/>
  <c r="M13" i="32"/>
  <c r="N13"/>
  <c r="L13"/>
  <c r="K13"/>
  <c r="J13"/>
  <c r="I13"/>
  <c r="H13"/>
  <c r="E13"/>
  <c r="N12"/>
  <c r="M12"/>
  <c r="L12"/>
  <c r="K12"/>
  <c r="J12"/>
  <c r="I12"/>
  <c r="H12"/>
  <c r="G12"/>
  <c r="E12"/>
  <c r="N11"/>
  <c r="M11"/>
  <c r="L11"/>
  <c r="K11"/>
  <c r="J11"/>
  <c r="I11"/>
  <c r="H11"/>
  <c r="G11"/>
  <c r="N10"/>
  <c r="M10"/>
  <c r="L10"/>
  <c r="K10"/>
  <c r="J10"/>
  <c r="I10"/>
  <c r="H10"/>
  <c r="G10"/>
  <c r="F14" i="33"/>
  <c r="M10"/>
  <c r="N10"/>
  <c r="E256" i="26" s="1"/>
  <c r="M11" i="33"/>
  <c r="E265" i="26" s="1"/>
  <c r="N11" i="33"/>
  <c r="E266" i="26" s="1"/>
  <c r="L11" i="33"/>
  <c r="E264" i="26" s="1"/>
  <c r="L13" i="33"/>
  <c r="F13" s="1"/>
  <c r="M13" i="29"/>
  <c r="F14"/>
  <c r="C8" i="16" s="1"/>
  <c r="R26" i="28" l="1"/>
  <c r="F12" i="32"/>
  <c r="D10" i="18"/>
  <c r="F12" i="34"/>
  <c r="M9" i="32"/>
  <c r="F13" i="37"/>
  <c r="F11" i="32"/>
  <c r="F13" i="38"/>
  <c r="D498" i="26"/>
  <c r="F31" i="38"/>
  <c r="L35"/>
  <c r="E464" i="26"/>
  <c r="D460" s="1"/>
  <c r="D8" i="14"/>
  <c r="F13" i="28"/>
  <c r="F40" i="38"/>
  <c r="F39" s="1"/>
  <c r="F17" i="28"/>
  <c r="F29"/>
  <c r="L9" i="32"/>
  <c r="D435" i="26"/>
  <c r="D474"/>
  <c r="D546"/>
  <c r="G9" i="32"/>
  <c r="N9"/>
  <c r="D8" i="18"/>
  <c r="F13" i="32"/>
  <c r="D9" i="18"/>
  <c r="M9" i="33"/>
  <c r="F13" i="30"/>
  <c r="E255" i="26"/>
  <c r="F17" i="32"/>
  <c r="F21"/>
  <c r="D481" i="26"/>
  <c r="F20" i="38"/>
  <c r="D553" i="26"/>
  <c r="D517"/>
  <c r="F17" i="37"/>
  <c r="D279" i="26"/>
  <c r="N12" i="34"/>
  <c r="N9"/>
  <c r="L10" i="30"/>
  <c r="F10" s="1"/>
  <c r="D227" i="26"/>
  <c r="F10" i="32"/>
  <c r="D28" i="26"/>
  <c r="D17"/>
  <c r="D138"/>
  <c r="D10" i="14" s="1"/>
  <c r="F9" i="32" l="1"/>
  <c r="R14" i="28"/>
  <c r="S14" s="1"/>
  <c r="D16" i="14"/>
  <c r="R27" i="28"/>
  <c r="D545" i="26"/>
  <c r="C8" i="14"/>
  <c r="D13" i="22"/>
  <c r="E175" i="26"/>
  <c r="E174"/>
  <c r="E172"/>
  <c r="E171"/>
  <c r="E168"/>
  <c r="E167"/>
  <c r="E188"/>
  <c r="E187"/>
  <c r="E186"/>
  <c r="E185"/>
  <c r="E184"/>
  <c r="E183"/>
  <c r="E182"/>
  <c r="E181"/>
  <c r="G13" i="29"/>
  <c r="H13"/>
  <c r="I13"/>
  <c r="J13"/>
  <c r="K13"/>
  <c r="L13"/>
  <c r="N13"/>
  <c r="E127" i="26"/>
  <c r="E125"/>
  <c r="J175" s="1"/>
  <c r="E124"/>
  <c r="I175" s="1"/>
  <c r="E122"/>
  <c r="E121"/>
  <c r="E120"/>
  <c r="E119"/>
  <c r="E118"/>
  <c r="E123"/>
  <c r="L21" i="28"/>
  <c r="N21"/>
  <c r="M21"/>
  <c r="H175" i="26" l="1"/>
  <c r="D170"/>
  <c r="D166"/>
  <c r="D116"/>
  <c r="D173"/>
  <c r="R31" i="28" s="1"/>
  <c r="D179" i="26"/>
  <c r="D17" i="14" l="1"/>
  <c r="R32" i="28"/>
  <c r="R22"/>
  <c r="C14" i="14"/>
  <c r="D83" i="26"/>
  <c r="AD18" i="28"/>
  <c r="AE18" s="1"/>
  <c r="C17" i="14"/>
  <c r="R30" i="28"/>
  <c r="G43" i="38"/>
  <c r="H43"/>
  <c r="I43"/>
  <c r="J43"/>
  <c r="K43"/>
  <c r="L43"/>
  <c r="C10" i="14" l="1"/>
  <c r="R18" i="28"/>
  <c r="S18" s="1"/>
  <c r="E225" i="26"/>
  <c r="E224"/>
  <c r="E223"/>
  <c r="E220"/>
  <c r="E278" l="1"/>
  <c r="M11" i="34" l="1"/>
  <c r="D506" i="26" l="1"/>
  <c r="E313" l="1"/>
  <c r="E240"/>
  <c r="E212"/>
  <c r="E211"/>
  <c r="E202"/>
  <c r="E201"/>
  <c r="K71" i="1" l="1"/>
  <c r="K70"/>
  <c r="G10" i="28"/>
  <c r="H10"/>
  <c r="I10"/>
  <c r="J10"/>
  <c r="K10"/>
  <c r="L10"/>
  <c r="M10"/>
  <c r="N10"/>
  <c r="F10" l="1"/>
  <c r="K12" i="37"/>
  <c r="K11"/>
  <c r="F71" i="1"/>
  <c r="E71"/>
  <c r="I20" i="3"/>
  <c r="J20"/>
  <c r="I12" i="5"/>
  <c r="J12"/>
  <c r="I11"/>
  <c r="J11"/>
  <c r="I14" i="6"/>
  <c r="J14"/>
  <c r="I12" i="7"/>
  <c r="J12"/>
  <c r="I11"/>
  <c r="J11"/>
  <c r="K37" i="38"/>
  <c r="E472" i="26" s="1"/>
  <c r="J37" i="38"/>
  <c r="E471" i="26" s="1"/>
  <c r="I37" i="38"/>
  <c r="E470" i="26" s="1"/>
  <c r="H37" i="38"/>
  <c r="E469" i="26" s="1"/>
  <c r="L19" i="38"/>
  <c r="E434" i="26" s="1"/>
  <c r="K19" i="38"/>
  <c r="E433" i="26" s="1"/>
  <c r="J19" i="38"/>
  <c r="E432" i="26" s="1"/>
  <c r="I19" i="38"/>
  <c r="E431" i="26" s="1"/>
  <c r="H19" i="38"/>
  <c r="E430" i="26" s="1"/>
  <c r="G19" i="38"/>
  <c r="E429" i="26" s="1"/>
  <c r="J10" i="7" l="1"/>
  <c r="I10" i="5"/>
  <c r="D427" i="26"/>
  <c r="D467"/>
  <c r="J10" i="5"/>
  <c r="I10" i="7"/>
  <c r="H28" i="38"/>
  <c r="E447" i="26" s="1"/>
  <c r="K36" i="38"/>
  <c r="L28"/>
  <c r="E451" i="26" s="1"/>
  <c r="I28" i="38"/>
  <c r="E448" i="26" s="1"/>
  <c r="J28" i="38"/>
  <c r="E449" i="26" s="1"/>
  <c r="K28" i="38"/>
  <c r="E450" i="26" s="1"/>
  <c r="G28" i="38"/>
  <c r="E446" i="26" s="1"/>
  <c r="K18" i="38"/>
  <c r="E425" i="26" s="1"/>
  <c r="L18" i="38"/>
  <c r="E426" i="26" s="1"/>
  <c r="I18" i="38"/>
  <c r="E423" i="26" s="1"/>
  <c r="H18" i="38"/>
  <c r="E422" i="26" s="1"/>
  <c r="G18" i="38"/>
  <c r="G37"/>
  <c r="F37" s="1"/>
  <c r="D17" i="22" s="1"/>
  <c r="H10" i="38"/>
  <c r="E405" i="26" s="1"/>
  <c r="I10" i="38"/>
  <c r="E406" i="26" s="1"/>
  <c r="J10" i="38"/>
  <c r="E407" i="26" s="1"/>
  <c r="K10" i="38"/>
  <c r="L10"/>
  <c r="G10"/>
  <c r="E404" i="26" s="1"/>
  <c r="F38" i="38"/>
  <c r="D19" i="22" s="1"/>
  <c r="H31" i="38"/>
  <c r="I31"/>
  <c r="J31"/>
  <c r="K31"/>
  <c r="L31"/>
  <c r="G31"/>
  <c r="L22"/>
  <c r="K22"/>
  <c r="J22"/>
  <c r="I22"/>
  <c r="H22"/>
  <c r="F26"/>
  <c r="F25"/>
  <c r="F24"/>
  <c r="F23"/>
  <c r="F19"/>
  <c r="D11" i="22" s="1"/>
  <c r="G25" i="10"/>
  <c r="I70" i="1" s="1"/>
  <c r="H25" i="10"/>
  <c r="J70" i="1" s="1"/>
  <c r="G24" i="10"/>
  <c r="H24"/>
  <c r="G16" i="12"/>
  <c r="H16"/>
  <c r="G15"/>
  <c r="H15"/>
  <c r="H13" s="1"/>
  <c r="G14"/>
  <c r="H14"/>
  <c r="D126" i="26"/>
  <c r="D5" s="1"/>
  <c r="F35" i="28" s="1"/>
  <c r="M11"/>
  <c r="I21" i="3" s="1"/>
  <c r="I19" s="1"/>
  <c r="N11" i="28"/>
  <c r="J21" i="3" s="1"/>
  <c r="J19" s="1"/>
  <c r="M12" i="28"/>
  <c r="N12"/>
  <c r="M13"/>
  <c r="N13"/>
  <c r="M17"/>
  <c r="N17"/>
  <c r="F22"/>
  <c r="M25"/>
  <c r="N25"/>
  <c r="F26"/>
  <c r="G11"/>
  <c r="G12"/>
  <c r="C22" i="3" s="1"/>
  <c r="K12" i="29"/>
  <c r="L12"/>
  <c r="M12"/>
  <c r="N12"/>
  <c r="K11"/>
  <c r="L11"/>
  <c r="M11"/>
  <c r="I12" i="4" s="1"/>
  <c r="K10" i="29"/>
  <c r="L10"/>
  <c r="M10"/>
  <c r="I11" i="4" s="1"/>
  <c r="N10" i="29"/>
  <c r="J11" i="4" s="1"/>
  <c r="N11" i="29"/>
  <c r="J12" i="4" s="1"/>
  <c r="F15" i="29"/>
  <c r="F16"/>
  <c r="M12" i="30"/>
  <c r="M9" s="1"/>
  <c r="N12"/>
  <c r="N9" s="1"/>
  <c r="N13"/>
  <c r="M13"/>
  <c r="I15" i="6"/>
  <c r="I13" s="1"/>
  <c r="J15"/>
  <c r="J13" s="1"/>
  <c r="L9" i="29" l="1"/>
  <c r="G13" i="12"/>
  <c r="N9" i="28"/>
  <c r="F21"/>
  <c r="Q6" i="14"/>
  <c r="E408" i="26"/>
  <c r="G22" i="10"/>
  <c r="G9" i="28"/>
  <c r="F18" i="38"/>
  <c r="E421" i="26"/>
  <c r="D419" s="1"/>
  <c r="D8" i="16"/>
  <c r="D189" i="26"/>
  <c r="D178" s="1"/>
  <c r="D444"/>
  <c r="J10" i="4"/>
  <c r="D14" i="14"/>
  <c r="C24" s="1"/>
  <c r="R23" i="28"/>
  <c r="F22" i="38"/>
  <c r="E409" i="26"/>
  <c r="D402" s="1"/>
  <c r="H22" i="10"/>
  <c r="K35" i="38"/>
  <c r="F36"/>
  <c r="I10" i="4"/>
  <c r="M9" i="29"/>
  <c r="N9"/>
  <c r="E22" i="10"/>
  <c r="D22"/>
  <c r="F22"/>
  <c r="M9" i="28"/>
  <c r="J71" i="1"/>
  <c r="J22" i="3"/>
  <c r="I71" i="1"/>
  <c r="I22" i="3"/>
  <c r="C22" i="10"/>
  <c r="F28" i="38"/>
  <c r="C14" i="22" s="1"/>
  <c r="G12" i="33"/>
  <c r="H12"/>
  <c r="I12"/>
  <c r="J12"/>
  <c r="K12"/>
  <c r="L12"/>
  <c r="M12"/>
  <c r="N12"/>
  <c r="E12"/>
  <c r="N9"/>
  <c r="E21" i="34"/>
  <c r="G21"/>
  <c r="H21"/>
  <c r="I21"/>
  <c r="N18"/>
  <c r="N15" s="1"/>
  <c r="G12" i="37"/>
  <c r="N17"/>
  <c r="M17"/>
  <c r="L17"/>
  <c r="K17"/>
  <c r="J17"/>
  <c r="I17"/>
  <c r="H17"/>
  <c r="G17"/>
  <c r="N13"/>
  <c r="M13"/>
  <c r="L13"/>
  <c r="J13"/>
  <c r="I13"/>
  <c r="H13"/>
  <c r="G13"/>
  <c r="N12"/>
  <c r="M12"/>
  <c r="L12"/>
  <c r="J12"/>
  <c r="I12"/>
  <c r="H12"/>
  <c r="N11"/>
  <c r="M11"/>
  <c r="L11"/>
  <c r="J11"/>
  <c r="I11"/>
  <c r="H11"/>
  <c r="G11"/>
  <c r="N10"/>
  <c r="M10"/>
  <c r="L10"/>
  <c r="K10"/>
  <c r="J10"/>
  <c r="I10"/>
  <c r="H10"/>
  <c r="G10"/>
  <c r="G45" i="38"/>
  <c r="H45"/>
  <c r="I45"/>
  <c r="J45"/>
  <c r="K45"/>
  <c r="L45"/>
  <c r="K39"/>
  <c r="L39"/>
  <c r="K30"/>
  <c r="L30"/>
  <c r="K29"/>
  <c r="L29"/>
  <c r="K13"/>
  <c r="L13"/>
  <c r="K12"/>
  <c r="L12"/>
  <c r="K11"/>
  <c r="L11"/>
  <c r="K21"/>
  <c r="K17" s="1"/>
  <c r="L21"/>
  <c r="L17" s="1"/>
  <c r="K9" i="37" l="1"/>
  <c r="G18" i="8"/>
  <c r="L9" i="37"/>
  <c r="F10"/>
  <c r="C8" i="21" s="1"/>
  <c r="F11" i="37"/>
  <c r="D11" i="21" s="1"/>
  <c r="N9" i="37"/>
  <c r="F12" i="33"/>
  <c r="E416" i="26"/>
  <c r="G23" i="10"/>
  <c r="G21" s="1"/>
  <c r="F12" i="37"/>
  <c r="D9" i="21" s="1"/>
  <c r="E459" i="26"/>
  <c r="L27" i="38"/>
  <c r="M9" i="37"/>
  <c r="E417" i="26"/>
  <c r="H23" i="10"/>
  <c r="H21" s="1"/>
  <c r="E458" i="26"/>
  <c r="K27" i="38"/>
  <c r="F35"/>
  <c r="C16" i="22"/>
  <c r="C10"/>
  <c r="J13" i="9"/>
  <c r="H9" i="37"/>
  <c r="I9"/>
  <c r="G9"/>
  <c r="J9"/>
  <c r="L9" i="38"/>
  <c r="K9"/>
  <c r="F9" i="37" l="1"/>
  <c r="F22" i="34"/>
  <c r="F21" s="1"/>
  <c r="M10"/>
  <c r="M21"/>
  <c r="J12" i="9"/>
  <c r="J11" s="1"/>
  <c r="F15" i="39"/>
  <c r="F16"/>
  <c r="F14"/>
  <c r="F13" s="1"/>
  <c r="G12" i="11"/>
  <c r="H12"/>
  <c r="H11"/>
  <c r="F15" i="41"/>
  <c r="D8" i="25" s="1"/>
  <c r="F16" i="41"/>
  <c r="F14"/>
  <c r="F12" i="40"/>
  <c r="F11"/>
  <c r="F10"/>
  <c r="K9"/>
  <c r="L9"/>
  <c r="J13" i="41"/>
  <c r="K13"/>
  <c r="J12"/>
  <c r="F13" i="13" s="1"/>
  <c r="K12" i="41"/>
  <c r="G13" i="13" s="1"/>
  <c r="J11" i="41"/>
  <c r="F12" i="13" s="1"/>
  <c r="K11" i="41"/>
  <c r="G12" i="13" s="1"/>
  <c r="J10" i="41"/>
  <c r="K10"/>
  <c r="G11" i="13" s="1"/>
  <c r="G10" l="1"/>
  <c r="H10" i="11"/>
  <c r="D525" i="26"/>
  <c r="D516" s="1"/>
  <c r="J9" i="41"/>
  <c r="F11" i="13"/>
  <c r="F10" s="1"/>
  <c r="M9" i="34"/>
  <c r="L9" i="39"/>
  <c r="K9"/>
  <c r="G11" i="11"/>
  <c r="G10" s="1"/>
  <c r="M18" i="34"/>
  <c r="F19"/>
  <c r="F18" s="1"/>
  <c r="K9" i="41"/>
  <c r="D14" i="12"/>
  <c r="E14"/>
  <c r="F14"/>
  <c r="D15"/>
  <c r="E15"/>
  <c r="F15"/>
  <c r="D16"/>
  <c r="E16"/>
  <c r="F16"/>
  <c r="C15"/>
  <c r="C16"/>
  <c r="C14"/>
  <c r="D20" i="8"/>
  <c r="E20"/>
  <c r="F20"/>
  <c r="G20"/>
  <c r="H20"/>
  <c r="I20"/>
  <c r="J69" i="1" s="1"/>
  <c r="J20" i="8"/>
  <c r="K69" i="1" s="1"/>
  <c r="C20" i="8"/>
  <c r="D19"/>
  <c r="E19"/>
  <c r="F19"/>
  <c r="G19"/>
  <c r="G17" s="1"/>
  <c r="H19"/>
  <c r="I68" i="1" s="1"/>
  <c r="I19" i="8"/>
  <c r="J68" i="1" s="1"/>
  <c r="J19" i="8"/>
  <c r="K68" i="1" s="1"/>
  <c r="C19" i="8"/>
  <c r="D68" i="1" s="1"/>
  <c r="D18" i="8"/>
  <c r="E18"/>
  <c r="F18"/>
  <c r="H18"/>
  <c r="I18"/>
  <c r="J67" i="1" s="1"/>
  <c r="J18" i="8"/>
  <c r="K67" i="1" s="1"/>
  <c r="C18" i="8"/>
  <c r="F11" i="5"/>
  <c r="G12" i="4"/>
  <c r="H12"/>
  <c r="C20" i="3"/>
  <c r="C21"/>
  <c r="C11" i="11" l="1"/>
  <c r="J66" i="1"/>
  <c r="K66"/>
  <c r="E397" i="26"/>
  <c r="E396"/>
  <c r="E395"/>
  <c r="E394"/>
  <c r="E393"/>
  <c r="E392"/>
  <c r="E391"/>
  <c r="E390"/>
  <c r="E386"/>
  <c r="E385"/>
  <c r="E384"/>
  <c r="E383"/>
  <c r="E382"/>
  <c r="E381"/>
  <c r="E380"/>
  <c r="E379"/>
  <c r="E373"/>
  <c r="E370"/>
  <c r="E369"/>
  <c r="E368"/>
  <c r="E367"/>
  <c r="E366"/>
  <c r="E362"/>
  <c r="E361"/>
  <c r="E360"/>
  <c r="E359"/>
  <c r="E358"/>
  <c r="E357"/>
  <c r="E356"/>
  <c r="E355"/>
  <c r="E351"/>
  <c r="E350"/>
  <c r="E349"/>
  <c r="E348"/>
  <c r="E347"/>
  <c r="E346"/>
  <c r="E345"/>
  <c r="E344"/>
  <c r="E337"/>
  <c r="E334"/>
  <c r="E333"/>
  <c r="E323"/>
  <c r="E322"/>
  <c r="E321"/>
  <c r="E320"/>
  <c r="E315"/>
  <c r="E314"/>
  <c r="E312"/>
  <c r="E311"/>
  <c r="E310"/>
  <c r="E304"/>
  <c r="E303"/>
  <c r="E302"/>
  <c r="E301"/>
  <c r="E300"/>
  <c r="E296"/>
  <c r="D294" s="1"/>
  <c r="E290"/>
  <c r="E289"/>
  <c r="E288"/>
  <c r="E287"/>
  <c r="E286"/>
  <c r="E276"/>
  <c r="E275"/>
  <c r="E274"/>
  <c r="E273"/>
  <c r="E272"/>
  <c r="E239"/>
  <c r="E238"/>
  <c r="E222"/>
  <c r="E221"/>
  <c r="E219"/>
  <c r="E218"/>
  <c r="E198"/>
  <c r="E195"/>
  <c r="C8" i="25"/>
  <c r="I13" i="41"/>
  <c r="H13"/>
  <c r="G13"/>
  <c r="E13"/>
  <c r="I12"/>
  <c r="E13" i="13" s="1"/>
  <c r="H12" i="41"/>
  <c r="D13" i="13" s="1"/>
  <c r="G12" i="41"/>
  <c r="E12"/>
  <c r="I11"/>
  <c r="H11"/>
  <c r="D12" i="13" s="1"/>
  <c r="G11" i="41"/>
  <c r="C12" i="13" s="1"/>
  <c r="E11" i="41"/>
  <c r="I10"/>
  <c r="H10"/>
  <c r="G10"/>
  <c r="C11" i="13" s="1"/>
  <c r="E10" i="41"/>
  <c r="J9" i="40"/>
  <c r="I9"/>
  <c r="H9"/>
  <c r="G9"/>
  <c r="E9"/>
  <c r="E13" i="39"/>
  <c r="F12" i="11"/>
  <c r="E12"/>
  <c r="D12"/>
  <c r="F11"/>
  <c r="E11"/>
  <c r="E43" i="38"/>
  <c r="C25" i="10"/>
  <c r="E70" i="1" s="1"/>
  <c r="D25" i="10"/>
  <c r="F70" i="1" s="1"/>
  <c r="E25" i="10"/>
  <c r="G70" i="1" s="1"/>
  <c r="F25" i="10"/>
  <c r="H70" i="1" s="1"/>
  <c r="E39" i="38"/>
  <c r="G39"/>
  <c r="H39"/>
  <c r="I39"/>
  <c r="J39"/>
  <c r="E31"/>
  <c r="J30"/>
  <c r="I30"/>
  <c r="H30"/>
  <c r="G30"/>
  <c r="E30"/>
  <c r="J29"/>
  <c r="I29"/>
  <c r="H29"/>
  <c r="G29"/>
  <c r="E29"/>
  <c r="E28"/>
  <c r="C24" i="10"/>
  <c r="D24"/>
  <c r="F68" i="1" s="1"/>
  <c r="E24" i="10"/>
  <c r="G68" i="1" s="1"/>
  <c r="F24" i="10"/>
  <c r="H68" i="1" s="1"/>
  <c r="G21" i="38"/>
  <c r="H21"/>
  <c r="I21"/>
  <c r="J21"/>
  <c r="E22"/>
  <c r="E20"/>
  <c r="E18"/>
  <c r="E19"/>
  <c r="E21"/>
  <c r="J13"/>
  <c r="I13"/>
  <c r="H13"/>
  <c r="G13"/>
  <c r="E13"/>
  <c r="J12"/>
  <c r="I12"/>
  <c r="H12"/>
  <c r="G12"/>
  <c r="E12"/>
  <c r="J11"/>
  <c r="I11"/>
  <c r="E414" i="26" s="1"/>
  <c r="H11" i="38"/>
  <c r="E413" i="26" s="1"/>
  <c r="G11" i="38"/>
  <c r="E11"/>
  <c r="E10"/>
  <c r="G11" i="34"/>
  <c r="H11"/>
  <c r="I11"/>
  <c r="E13" i="9" s="1"/>
  <c r="J11" i="34"/>
  <c r="K11"/>
  <c r="L11"/>
  <c r="H10"/>
  <c r="I10"/>
  <c r="E12" i="9" s="1"/>
  <c r="F12"/>
  <c r="H12"/>
  <c r="E18" i="34"/>
  <c r="G18"/>
  <c r="H18"/>
  <c r="I18"/>
  <c r="J18"/>
  <c r="K18"/>
  <c r="L18"/>
  <c r="D307" i="26"/>
  <c r="E12" i="34"/>
  <c r="G15"/>
  <c r="H15"/>
  <c r="I15"/>
  <c r="J15"/>
  <c r="K15"/>
  <c r="L15"/>
  <c r="H12"/>
  <c r="I12"/>
  <c r="J12"/>
  <c r="K12"/>
  <c r="L12"/>
  <c r="G12"/>
  <c r="E10" i="33"/>
  <c r="E11"/>
  <c r="G10"/>
  <c r="H10"/>
  <c r="E250" i="26" s="1"/>
  <c r="I10" i="33"/>
  <c r="E251" i="26" s="1"/>
  <c r="J10" i="33"/>
  <c r="E252" i="26" s="1"/>
  <c r="K10" i="33"/>
  <c r="E253" i="26" s="1"/>
  <c r="L10" i="33"/>
  <c r="E254" i="26" s="1"/>
  <c r="G11" i="33"/>
  <c r="H11"/>
  <c r="E260" i="26" s="1"/>
  <c r="I11" i="33"/>
  <c r="J11"/>
  <c r="K11"/>
  <c r="H12" i="7"/>
  <c r="E11" i="32"/>
  <c r="E10"/>
  <c r="D15" i="6"/>
  <c r="E15"/>
  <c r="F15"/>
  <c r="G15"/>
  <c r="H15"/>
  <c r="H14"/>
  <c r="D14"/>
  <c r="E14"/>
  <c r="G14"/>
  <c r="C14"/>
  <c r="E21" i="32"/>
  <c r="D243" i="26"/>
  <c r="E17" i="32"/>
  <c r="H17"/>
  <c r="I17"/>
  <c r="J17"/>
  <c r="K17"/>
  <c r="L17"/>
  <c r="D226" i="26"/>
  <c r="G13" i="32"/>
  <c r="L13" i="30"/>
  <c r="K13"/>
  <c r="J13"/>
  <c r="I13"/>
  <c r="H13"/>
  <c r="G13"/>
  <c r="E13"/>
  <c r="L12"/>
  <c r="K12"/>
  <c r="J12"/>
  <c r="I12"/>
  <c r="H12"/>
  <c r="G12"/>
  <c r="E12"/>
  <c r="G12" i="5"/>
  <c r="J11" i="30"/>
  <c r="I11"/>
  <c r="E207" i="26" s="1"/>
  <c r="H11" i="30"/>
  <c r="E206" i="26" s="1"/>
  <c r="G11" i="30"/>
  <c r="E11"/>
  <c r="G11" i="5"/>
  <c r="E11"/>
  <c r="D11"/>
  <c r="C11"/>
  <c r="E10" i="30"/>
  <c r="E11" i="29"/>
  <c r="E12"/>
  <c r="E10"/>
  <c r="G11"/>
  <c r="H11"/>
  <c r="D12" i="4" s="1"/>
  <c r="I11" i="29"/>
  <c r="E12" i="4" s="1"/>
  <c r="J11" i="29"/>
  <c r="F12" i="4" s="1"/>
  <c r="G12" i="29"/>
  <c r="H12"/>
  <c r="I12"/>
  <c r="J12"/>
  <c r="H10"/>
  <c r="D11" i="4" s="1"/>
  <c r="I10" i="29"/>
  <c r="E11" i="4" s="1"/>
  <c r="J10" i="29"/>
  <c r="F11" i="4" s="1"/>
  <c r="G11"/>
  <c r="G10" i="29"/>
  <c r="C11" i="4" s="1"/>
  <c r="E13" i="29"/>
  <c r="H11" i="28"/>
  <c r="I11"/>
  <c r="E21" i="3" s="1"/>
  <c r="J11" i="28"/>
  <c r="F21" i="3" s="1"/>
  <c r="K11" i="28"/>
  <c r="G21" i="3" s="1"/>
  <c r="L11" i="28"/>
  <c r="H21" i="3" s="1"/>
  <c r="H12" i="28"/>
  <c r="D22" i="3" s="1"/>
  <c r="I12" i="28"/>
  <c r="E22" i="3" s="1"/>
  <c r="J12" i="28"/>
  <c r="F22" i="3" s="1"/>
  <c r="K12" i="28"/>
  <c r="L12"/>
  <c r="H71" i="1" s="1"/>
  <c r="D20" i="3"/>
  <c r="E20"/>
  <c r="F20"/>
  <c r="G20"/>
  <c r="E11" i="28"/>
  <c r="E12"/>
  <c r="E10"/>
  <c r="E29"/>
  <c r="G29"/>
  <c r="H29"/>
  <c r="I29"/>
  <c r="J29"/>
  <c r="K29"/>
  <c r="E25"/>
  <c r="G25"/>
  <c r="H25"/>
  <c r="I25"/>
  <c r="J25"/>
  <c r="K25"/>
  <c r="L25"/>
  <c r="E13"/>
  <c r="E17"/>
  <c r="E21"/>
  <c r="G21"/>
  <c r="H21"/>
  <c r="I21"/>
  <c r="J21"/>
  <c r="K21"/>
  <c r="G17"/>
  <c r="H17"/>
  <c r="I17"/>
  <c r="J17"/>
  <c r="AA18" s="1"/>
  <c r="AK18" s="1"/>
  <c r="K17"/>
  <c r="L17"/>
  <c r="L13"/>
  <c r="K13"/>
  <c r="J13"/>
  <c r="I13"/>
  <c r="H13"/>
  <c r="G13"/>
  <c r="G397" i="26" l="1"/>
  <c r="E9" i="28"/>
  <c r="E9" i="30"/>
  <c r="F12" i="39"/>
  <c r="H9" i="41"/>
  <c r="C8" i="23"/>
  <c r="E456" i="26"/>
  <c r="I27" i="38"/>
  <c r="C12" i="5"/>
  <c r="G9" i="30"/>
  <c r="F11"/>
  <c r="E12" i="7"/>
  <c r="E261" i="26"/>
  <c r="F10" i="33"/>
  <c r="E249" i="26"/>
  <c r="D247" s="1"/>
  <c r="E412"/>
  <c r="F11" i="38"/>
  <c r="D9" i="22" s="1"/>
  <c r="E457" i="26"/>
  <c r="J27" i="38"/>
  <c r="D308" i="26"/>
  <c r="D363"/>
  <c r="F12" i="7"/>
  <c r="E262" i="26"/>
  <c r="D12" i="5"/>
  <c r="H9" i="30"/>
  <c r="G13" i="9"/>
  <c r="K9" i="34"/>
  <c r="F11"/>
  <c r="D8" i="19" s="1"/>
  <c r="F12" i="38"/>
  <c r="E454" i="26"/>
  <c r="F29" i="38"/>
  <c r="D15" i="22" s="1"/>
  <c r="G27" i="38"/>
  <c r="F9" i="40"/>
  <c r="D318" i="26"/>
  <c r="D330"/>
  <c r="F12" i="5"/>
  <c r="J9" i="30"/>
  <c r="D12" i="9"/>
  <c r="F10" i="34"/>
  <c r="J9" i="38"/>
  <c r="E415" i="26"/>
  <c r="F12" i="29"/>
  <c r="F11"/>
  <c r="C12" i="4"/>
  <c r="B12" s="1"/>
  <c r="E12" i="5"/>
  <c r="I9" i="30"/>
  <c r="F12"/>
  <c r="G12" i="7"/>
  <c r="E263" i="26"/>
  <c r="F11" i="33"/>
  <c r="D8" i="20" s="1"/>
  <c r="E259" i="26"/>
  <c r="F13" i="9"/>
  <c r="J9" i="34"/>
  <c r="F21" i="38"/>
  <c r="F17" s="1"/>
  <c r="G17"/>
  <c r="E455" i="26"/>
  <c r="H27" i="38"/>
  <c r="F30"/>
  <c r="F11" i="39"/>
  <c r="C12" i="11"/>
  <c r="F12" i="41"/>
  <c r="D374" i="26"/>
  <c r="D387"/>
  <c r="G9" i="39"/>
  <c r="E12" i="13"/>
  <c r="B12" s="1"/>
  <c r="F11" i="41"/>
  <c r="D297" i="26"/>
  <c r="D284"/>
  <c r="D270"/>
  <c r="D236"/>
  <c r="L9" i="34"/>
  <c r="E208" i="26"/>
  <c r="E196"/>
  <c r="E205"/>
  <c r="E197"/>
  <c r="E11" i="13"/>
  <c r="F10" i="41"/>
  <c r="H12" i="5"/>
  <c r="E210" i="26"/>
  <c r="D8" i="17"/>
  <c r="H11" i="5"/>
  <c r="B11" s="1"/>
  <c r="E200" i="26"/>
  <c r="C8" i="17"/>
  <c r="C12" i="7"/>
  <c r="C12" i="9"/>
  <c r="C13"/>
  <c r="F15" i="34"/>
  <c r="C15" i="6"/>
  <c r="B15" s="1"/>
  <c r="I9" i="32"/>
  <c r="G22" i="3"/>
  <c r="G19" s="1"/>
  <c r="G71" i="1"/>
  <c r="B71" s="1"/>
  <c r="F11" i="28"/>
  <c r="D21" i="3"/>
  <c r="E68" i="1"/>
  <c r="B68" s="1"/>
  <c r="B24" i="10"/>
  <c r="H22" i="3"/>
  <c r="F12" i="28"/>
  <c r="H20" i="3"/>
  <c r="B25" i="10"/>
  <c r="D216" i="26"/>
  <c r="H9" i="28"/>
  <c r="I9"/>
  <c r="K9"/>
  <c r="J9"/>
  <c r="L9"/>
  <c r="F10" i="29"/>
  <c r="H11" i="4"/>
  <c r="B11" s="1"/>
  <c r="E199" i="26"/>
  <c r="E209"/>
  <c r="F14" i="6"/>
  <c r="B14" s="1"/>
  <c r="F11" i="7"/>
  <c r="J9" i="33"/>
  <c r="C11" i="7"/>
  <c r="G9" i="33"/>
  <c r="E11" i="7"/>
  <c r="I9" i="33"/>
  <c r="E9"/>
  <c r="G11" i="7"/>
  <c r="K9" i="33"/>
  <c r="H11" i="7"/>
  <c r="L9" i="33"/>
  <c r="D11" i="7"/>
  <c r="H9" i="33"/>
  <c r="D12" i="7"/>
  <c r="G9" i="34"/>
  <c r="G12" i="9"/>
  <c r="H13"/>
  <c r="H9" i="34"/>
  <c r="D13" i="9"/>
  <c r="I9" i="34"/>
  <c r="E23" i="10"/>
  <c r="I9" i="38"/>
  <c r="D23" i="10"/>
  <c r="H9" i="38"/>
  <c r="B70" i="1"/>
  <c r="C23" i="10"/>
  <c r="F23"/>
  <c r="I35" i="38"/>
  <c r="D11" i="11"/>
  <c r="B11" s="1"/>
  <c r="C13" i="13"/>
  <c r="D11"/>
  <c r="F13" i="41"/>
  <c r="E9"/>
  <c r="I9"/>
  <c r="G9"/>
  <c r="J9" i="39"/>
  <c r="E9"/>
  <c r="I9"/>
  <c r="H9"/>
  <c r="E27" i="38"/>
  <c r="E17"/>
  <c r="H35"/>
  <c r="G35"/>
  <c r="J35"/>
  <c r="H17"/>
  <c r="J17"/>
  <c r="I17"/>
  <c r="E9"/>
  <c r="J9" i="32"/>
  <c r="K9"/>
  <c r="E9"/>
  <c r="H9"/>
  <c r="K9" i="30"/>
  <c r="L9"/>
  <c r="E9" i="29"/>
  <c r="G9"/>
  <c r="K9"/>
  <c r="F13"/>
  <c r="I9"/>
  <c r="J9"/>
  <c r="H9"/>
  <c r="F25" i="28"/>
  <c r="C69" i="1" l="1"/>
  <c r="B12" i="5"/>
  <c r="D8" i="23"/>
  <c r="F9" i="39"/>
  <c r="G69" i="1"/>
  <c r="D269" i="26"/>
  <c r="D67" i="1"/>
  <c r="D410" i="26"/>
  <c r="F69" i="1"/>
  <c r="C8" i="19"/>
  <c r="F9" i="34"/>
  <c r="F9" i="41"/>
  <c r="F9" i="28"/>
  <c r="F36" s="1"/>
  <c r="F37" s="1"/>
  <c r="C67" i="1"/>
  <c r="C11" i="9"/>
  <c r="B11" i="13"/>
  <c r="D452" i="26"/>
  <c r="F9" i="30"/>
  <c r="B11" i="7"/>
  <c r="C8" i="20"/>
  <c r="F9" i="33"/>
  <c r="D257" i="26"/>
  <c r="D246" s="1"/>
  <c r="H69" i="1"/>
  <c r="D203" i="26"/>
  <c r="D193"/>
  <c r="B22" i="3"/>
  <c r="B20"/>
  <c r="H19"/>
  <c r="D69" i="1"/>
  <c r="B12" i="7"/>
  <c r="B21" i="3"/>
  <c r="H67" i="1"/>
  <c r="E69"/>
  <c r="B23" i="10"/>
  <c r="G67" i="1"/>
  <c r="F67"/>
  <c r="F27" i="38"/>
  <c r="F9" i="29"/>
  <c r="C66" i="1" l="1"/>
  <c r="F66"/>
  <c r="G66"/>
  <c r="D66"/>
  <c r="B19" i="3"/>
  <c r="D192" i="26"/>
  <c r="H66" i="1"/>
  <c r="D540" i="26"/>
  <c r="D537"/>
  <c r="D529"/>
  <c r="D533"/>
  <c r="D493"/>
  <c r="D400" s="1"/>
  <c r="D352"/>
  <c r="D341"/>
  <c r="D215"/>
  <c r="D329" l="1"/>
  <c r="D528"/>
  <c r="I13" i="9"/>
  <c r="D10" i="13"/>
  <c r="E10"/>
  <c r="C10"/>
  <c r="B13"/>
  <c r="B10" s="1"/>
  <c r="B15" i="12"/>
  <c r="B16"/>
  <c r="B14"/>
  <c r="C13"/>
  <c r="D13"/>
  <c r="E13"/>
  <c r="F13"/>
  <c r="B12" i="11"/>
  <c r="C10"/>
  <c r="D10"/>
  <c r="E10"/>
  <c r="F10"/>
  <c r="D21" i="10"/>
  <c r="E21"/>
  <c r="F21"/>
  <c r="B19" i="8"/>
  <c r="B20"/>
  <c r="B18"/>
  <c r="D17"/>
  <c r="E17"/>
  <c r="F17"/>
  <c r="H17"/>
  <c r="I17"/>
  <c r="J17"/>
  <c r="C17"/>
  <c r="H11" i="9"/>
  <c r="G11"/>
  <c r="F11"/>
  <c r="E11"/>
  <c r="D11"/>
  <c r="C10" i="7"/>
  <c r="D10"/>
  <c r="E10"/>
  <c r="F10"/>
  <c r="G10"/>
  <c r="H10"/>
  <c r="D13" i="6"/>
  <c r="E13"/>
  <c r="F13"/>
  <c r="G13"/>
  <c r="H13"/>
  <c r="C13"/>
  <c r="D10" i="5"/>
  <c r="E10"/>
  <c r="F10"/>
  <c r="G10"/>
  <c r="H10"/>
  <c r="C10"/>
  <c r="D10" i="4"/>
  <c r="E10"/>
  <c r="F10"/>
  <c r="G10"/>
  <c r="H10"/>
  <c r="C10"/>
  <c r="D19" i="3"/>
  <c r="E19"/>
  <c r="F19"/>
  <c r="C19"/>
  <c r="B17" i="8" l="1"/>
  <c r="I69" i="1"/>
  <c r="B69" s="1"/>
  <c r="B13" i="9"/>
  <c r="I12"/>
  <c r="B10" i="5"/>
  <c r="B13" i="12"/>
  <c r="B10" i="11"/>
  <c r="B13" i="6"/>
  <c r="B10" i="4"/>
  <c r="B10" i="7"/>
  <c r="I11" i="9" l="1"/>
  <c r="I67" i="1"/>
  <c r="I66" s="1"/>
  <c r="B12" i="9"/>
  <c r="B11" s="1"/>
  <c r="D130" i="2"/>
  <c r="D129"/>
  <c r="D114"/>
  <c r="D113"/>
  <c r="F10" i="38"/>
  <c r="G9"/>
  <c r="B22" i="10"/>
  <c r="B21" s="1"/>
  <c r="E67" i="1"/>
  <c r="E66" s="1"/>
  <c r="C8" i="22" l="1"/>
  <c r="F9" i="38"/>
  <c r="C21" i="10"/>
  <c r="B67" i="1"/>
  <c r="B66" s="1"/>
</calcChain>
</file>

<file path=xl/comments1.xml><?xml version="1.0" encoding="utf-8"?>
<comments xmlns="http://schemas.openxmlformats.org/spreadsheetml/2006/main">
  <authors>
    <author>Автор</author>
  </authors>
  <commentList>
    <comment ref="B11" authorId="0">
      <text>
        <r>
          <rPr>
            <b/>
            <sz val="9"/>
            <color indexed="81"/>
            <rFont val="Tahoma"/>
            <charset val="1"/>
          </rPr>
          <t>Автор:</t>
        </r>
        <r>
          <rPr>
            <sz val="9"/>
            <color indexed="81"/>
            <rFont val="Tahoma"/>
            <charset val="1"/>
          </rPr>
          <t xml:space="preserve">
в формуле 0,1</t>
        </r>
      </text>
    </comment>
  </commentList>
</comments>
</file>

<file path=xl/comments2.xml><?xml version="1.0" encoding="utf-8"?>
<comments xmlns="http://schemas.openxmlformats.org/spreadsheetml/2006/main">
  <authors>
    <author>Автор</author>
  </authors>
  <commentList>
    <comment ref="B17" authorId="0">
      <text>
        <r>
          <rPr>
            <b/>
            <sz val="9"/>
            <color indexed="81"/>
            <rFont val="Tahoma"/>
            <charset val="1"/>
          </rPr>
          <t>Автор:</t>
        </r>
        <r>
          <rPr>
            <sz val="9"/>
            <color indexed="81"/>
            <rFont val="Tahoma"/>
            <charset val="1"/>
          </rPr>
          <t xml:space="preserve">
+0,1
</t>
        </r>
      </text>
    </comment>
    <comment ref="G17" authorId="0">
      <text>
        <r>
          <rPr>
            <b/>
            <sz val="9"/>
            <color indexed="81"/>
            <rFont val="Tahoma"/>
            <charset val="1"/>
          </rPr>
          <t>Автор:</t>
        </r>
        <r>
          <rPr>
            <sz val="9"/>
            <color indexed="81"/>
            <rFont val="Tahoma"/>
            <charset val="1"/>
          </rPr>
          <t xml:space="preserve">
+0,1
</t>
        </r>
      </text>
    </comment>
  </commentList>
</comments>
</file>

<file path=xl/comments3.xml><?xml version="1.0" encoding="utf-8"?>
<comments xmlns="http://schemas.openxmlformats.org/spreadsheetml/2006/main">
  <authors>
    <author>Автор</author>
  </authors>
  <commentList>
    <comment ref="D269" authorId="0">
      <text>
        <r>
          <rPr>
            <b/>
            <sz val="9"/>
            <color indexed="81"/>
            <rFont val="Tahoma"/>
            <family val="2"/>
            <charset val="204"/>
          </rPr>
          <t>Автор:</t>
        </r>
        <r>
          <rPr>
            <sz val="9"/>
            <color indexed="81"/>
            <rFont val="Tahoma"/>
            <family val="2"/>
            <charset val="204"/>
          </rPr>
          <t xml:space="preserve">
-0,1
</t>
        </r>
      </text>
    </comment>
    <comment ref="D329" authorId="0">
      <text>
        <r>
          <rPr>
            <b/>
            <sz val="9"/>
            <color indexed="81"/>
            <rFont val="Tahoma"/>
            <family val="2"/>
            <charset val="204"/>
          </rPr>
          <t>Автор:</t>
        </r>
        <r>
          <rPr>
            <sz val="9"/>
            <color indexed="81"/>
            <rFont val="Tahoma"/>
            <family val="2"/>
            <charset val="204"/>
          </rPr>
          <t xml:space="preserve">
+0,1
</t>
        </r>
      </text>
    </comment>
  </commentList>
</comments>
</file>

<file path=xl/comments4.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F12" authorId="0">
      <text>
        <r>
          <rPr>
            <b/>
            <sz val="9"/>
            <color indexed="81"/>
            <rFont val="Tahoma"/>
            <charset val="1"/>
          </rPr>
          <t>Автор:</t>
        </r>
        <r>
          <rPr>
            <sz val="9"/>
            <color indexed="81"/>
            <rFont val="Tahoma"/>
            <charset val="1"/>
          </rPr>
          <t xml:space="preserve">
-0,1
</t>
        </r>
      </text>
    </comment>
  </commentList>
</comments>
</file>

<file path=xl/comments5.xml><?xml version="1.0" encoding="utf-8"?>
<comments xmlns="http://schemas.openxmlformats.org/spreadsheetml/2006/main">
  <authors>
    <author>Автор</author>
  </authors>
  <commentList>
    <comment ref="F9" authorId="0">
      <text>
        <r>
          <rPr>
            <b/>
            <sz val="9"/>
            <color indexed="81"/>
            <rFont val="Tahoma"/>
            <charset val="1"/>
          </rPr>
          <t>Автор:</t>
        </r>
        <r>
          <rPr>
            <sz val="9"/>
            <color indexed="81"/>
            <rFont val="Tahoma"/>
            <charset val="1"/>
          </rPr>
          <t xml:space="preserve">
+0,1
</t>
        </r>
      </text>
    </comment>
    <comment ref="K9" authorId="0">
      <text>
        <r>
          <rPr>
            <b/>
            <sz val="9"/>
            <color indexed="81"/>
            <rFont val="Tahoma"/>
            <charset val="1"/>
          </rPr>
          <t>Автор:</t>
        </r>
        <r>
          <rPr>
            <sz val="9"/>
            <color indexed="81"/>
            <rFont val="Tahoma"/>
            <charset val="1"/>
          </rPr>
          <t xml:space="preserve">
+0,1
</t>
        </r>
      </text>
    </comment>
    <comment ref="F13" authorId="0">
      <text>
        <r>
          <rPr>
            <b/>
            <sz val="9"/>
            <color indexed="81"/>
            <rFont val="Tahoma"/>
            <charset val="1"/>
          </rPr>
          <t>Автор:</t>
        </r>
        <r>
          <rPr>
            <sz val="9"/>
            <color indexed="81"/>
            <rFont val="Tahoma"/>
            <charset val="1"/>
          </rPr>
          <t xml:space="preserve">
+0,1</t>
        </r>
      </text>
    </comment>
    <comment ref="K13" authorId="0">
      <text>
        <r>
          <rPr>
            <b/>
            <sz val="9"/>
            <color indexed="81"/>
            <rFont val="Tahoma"/>
            <charset val="1"/>
          </rPr>
          <t>Автор:</t>
        </r>
        <r>
          <rPr>
            <sz val="9"/>
            <color indexed="81"/>
            <rFont val="Tahoma"/>
            <charset val="1"/>
          </rPr>
          <t xml:space="preserve">
+0,1
</t>
        </r>
      </text>
    </comment>
  </commentList>
</comments>
</file>

<file path=xl/sharedStrings.xml><?xml version="1.0" encoding="utf-8"?>
<sst xmlns="http://schemas.openxmlformats.org/spreadsheetml/2006/main" count="2539" uniqueCount="777">
  <si>
    <t xml:space="preserve">                                                                                                     </t>
  </si>
  <si>
    <t>Паспорт муниципальной Программы</t>
  </si>
  <si>
    <t>Наименование муниципальной программы</t>
  </si>
  <si>
    <t>«Развитие жилищно-коммунального хозяйства и благоустройство территории Кингисеппского городского поселения»</t>
  </si>
  <si>
    <t>Цели муниципальной программы</t>
  </si>
  <si>
    <t>Задачи муниципальной программы</t>
  </si>
  <si>
    <t>Координатор муниципальной программы</t>
  </si>
  <si>
    <t>Муниципальный заказчик муниципальной программы</t>
  </si>
  <si>
    <t>Соисполнитель муниципальной программы</t>
  </si>
  <si>
    <t>Сроки реализации муниципальной программы</t>
  </si>
  <si>
    <t> 2016 год – 2024 год</t>
  </si>
  <si>
    <t>Перечень подпрограмм</t>
  </si>
  <si>
    <t>Источники финансирования муниципальной программы, в том числе по годам:</t>
  </si>
  <si>
    <t>Расходы (тыс. рублей)</t>
  </si>
  <si>
    <t>Всего</t>
  </si>
  <si>
    <t>Итого</t>
  </si>
  <si>
    <t>Средства бюджета МО "Кингисеппское городское поселение"</t>
  </si>
  <si>
    <t xml:space="preserve">Средства Федерального бюджета </t>
  </si>
  <si>
    <t>Средства бюджета Ленинградской области</t>
  </si>
  <si>
    <t>Средства Фонда содействия реформированию ЖКХ</t>
  </si>
  <si>
    <t>Планируемые результаты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</si>
  <si>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</si>
  <si>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 xml:space="preserve"> - Установление единого порядка содержания территорий.</t>
  </si>
  <si>
    <t xml:space="preserve"> - Привлечение к осуществлению мероприятий по благоустройству территорий физических и юридических лиц и повышение их ответственности за соблюдение чистоты и порядка.</t>
  </si>
  <si>
    <t xml:space="preserve"> - Усиление контроля за использованием, охраной и благоустройством территорий.</t>
  </si>
  <si>
    <t xml:space="preserve"> - Выполнение полного комплекса работ по проектированию и строительству магистральных и распределительных сетей газоснабжения на территории МО «Кингисеппское городское поселение».</t>
  </si>
  <si>
    <t xml:space="preserve"> - Комфортность и безопасность условий проживания граждан и гостей  города Кингисеппа.</t>
  </si>
  <si>
    <t xml:space="preserve"> - Стимулирование притока долгосрочных частных инвестиций в объекты водоснабжения.</t>
  </si>
  <si>
    <t xml:space="preserve"> - Выполнение полного комплекса работ по проектированию, реконструкции и капитальному ремонту сетей и сооружений водоснабжения на территории Кингисеппского городского поселения.</t>
  </si>
  <si>
    <t xml:space="preserve"> - Исключение предписаний надзорных органов.</t>
  </si>
  <si>
    <t xml:space="preserve"> - Обеспечение эффективности и надёжности деятельности сектора водоснабжения.</t>
  </si>
  <si>
    <r>
      <t xml:space="preserve"> -</t>
    </r>
    <r>
      <rPr>
        <sz val="12"/>
        <color theme="1"/>
        <rFont val="Times New Roman"/>
        <family val="1"/>
        <charset val="204"/>
      </rPr>
      <t xml:space="preserve"> Благоустройства общественных территорий (благоустройство участка пешеходной зоны по ул. Октябрьская с устройством фонтана</t>
    </r>
    <r>
      <rPr>
        <sz val="11"/>
        <color theme="1"/>
        <rFont val="Calibri"/>
        <family val="2"/>
        <charset val="204"/>
      </rPr>
      <t>)</t>
    </r>
  </si>
  <si>
    <t xml:space="preserve"> - Повышение уровня комплексного благоустройства дворовых территорий (ремонт внутридворовых проездов, обеспечение освещения дворовых территорий, установка малых архитектурных форм, озеленение территорий, оборудование автомобильных парковок, оборудование детских площадок или игровых площадок) </t>
  </si>
  <si>
    <t xml:space="preserve"> - 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 </t>
  </si>
  <si>
    <t xml:space="preserve"> - 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t>
  </si>
  <si>
    <t xml:space="preserve"> - Приобретение жилых помещений для малоимущих граждан на первичном и вторичном рынке.</t>
  </si>
  <si>
    <t xml:space="preserve"> - 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</si>
  <si>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</si>
  <si>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</si>
  <si>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</si>
  <si>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</si>
  <si>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 xml:space="preserve"> - Обеспечение полного и своевременного выполнения мероприятий международного проекта «Green Towers».</t>
  </si>
  <si>
    <t xml:space="preserve"> - Проведение  комплекса  мероприятий  по  уничтожению борщевика Сосновского химическими методами  (опрыскивание очагов   гербицидами   и   арборицидами), механическими методами (скашивание вегетативной массы борщевика, уборка сухих растений, в некоторых случаях выкапывание  корневой системы),  агротехническими  методами  (обработка  почвы, посев многолетних трав и др.).</t>
  </si>
  <si>
    <t xml:space="preserve"> -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</si>
  <si>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2022 год</t>
  </si>
  <si>
    <t>2023 год</t>
  </si>
  <si>
    <t>2024 год</t>
  </si>
  <si>
    <t xml:space="preserve">1. </t>
  </si>
  <si>
    <t>Обеспечение и повышение комфортности условий проживания граждан.</t>
  </si>
  <si>
    <t xml:space="preserve">2. </t>
  </si>
  <si>
    <t xml:space="preserve">Организация и содержание мест захоронения.    </t>
  </si>
  <si>
    <t xml:space="preserve">3. </t>
  </si>
  <si>
    <t>Газификация МО «Кингисеппское городское поселение».</t>
  </si>
  <si>
    <t xml:space="preserve">4. </t>
  </si>
  <si>
    <t>Обеспечение малоимущих граждан жилыми помещениями на территории Кингисеппского городского поселения.</t>
  </si>
  <si>
    <t xml:space="preserve">5. </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</si>
  <si>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</si>
  <si>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 xml:space="preserve">6. </t>
  </si>
  <si>
    <t>Строительство и реконструкция объектов водоснабжения и водоотведения в муниципальном образовании «Кингисеппское городское поселение».</t>
  </si>
  <si>
    <t>7.</t>
  </si>
  <si>
    <t>8.</t>
  </si>
  <si>
    <t xml:space="preserve">9. </t>
  </si>
  <si>
    <t>Обеспечение условий реализации программы</t>
  </si>
  <si>
    <t xml:space="preserve">10. </t>
  </si>
  <si>
    <t>Энергосбережение и повышение энергетической эффективности на территории МО «Кингисеппское городское поселение».</t>
  </si>
  <si>
    <t>11.</t>
  </si>
  <si>
    <t>Обеспечение качественным жильем граждан на территории МО «Кингисеппское городское поселение».</t>
  </si>
  <si>
    <t>Обращение с отходами</t>
  </si>
  <si>
    <t>Формирование комфортной городской среды</t>
  </si>
  <si>
    <r>
      <t>1.</t>
    </r>
    <r>
      <rPr>
        <sz val="7"/>
        <color theme="1"/>
        <rFont val="Times New Roman"/>
        <family val="1"/>
        <charset val="204"/>
      </rPr>
      <t> </t>
    </r>
  </si>
  <si>
    <t>Совершенствование системы комплексного благоустройства.</t>
  </si>
  <si>
    <r>
      <t>2.</t>
    </r>
    <r>
      <rPr>
        <sz val="7"/>
        <color theme="1"/>
        <rFont val="Times New Roman"/>
        <family val="1"/>
        <charset val="204"/>
      </rPr>
      <t> </t>
    </r>
  </si>
  <si>
    <t>Осуществление мероприятий по поддержанию порядка, архитектурно-художественного оформления и санитарного состояния на территории Кингисеппского городского поселения.</t>
  </si>
  <si>
    <r>
      <t>3.</t>
    </r>
    <r>
      <rPr>
        <sz val="7"/>
        <color theme="1"/>
        <rFont val="Times New Roman"/>
        <family val="1"/>
        <charset val="204"/>
      </rPr>
      <t> </t>
    </r>
  </si>
  <si>
    <t>Создание комфортных условий для проживания, деятельности и отдыха жителей поселения.</t>
  </si>
  <si>
    <r>
      <t>4.</t>
    </r>
    <r>
      <rPr>
        <sz val="7"/>
        <color theme="1"/>
        <rFont val="Times New Roman"/>
        <family val="1"/>
        <charset val="204"/>
      </rPr>
      <t> </t>
    </r>
  </si>
  <si>
    <t>Обеспечение жителей г.Кингисеппа проживающих в жилых домах индивидуальной застройки  и квартирах технической возможностью для подключения к сети газоснабжения природным газом.</t>
  </si>
  <si>
    <r>
      <t>5.</t>
    </r>
    <r>
      <rPr>
        <sz val="7"/>
        <color theme="1"/>
        <rFont val="Times New Roman"/>
        <family val="1"/>
        <charset val="204"/>
      </rPr>
      <t/>
    </r>
  </si>
  <si>
    <t>Повышение энергоэффективности и безопасности  при организации мер, направленных на перевод объектов на использование природного газа в качестве топлива на территории Кингисеппского городского поселения, обеспечение жизненно важных  и социально-экономических интересов населения.</t>
  </si>
  <si>
    <t>Совершенствование и развитие сетей газоснабжения г. Кингисеппа.</t>
  </si>
  <si>
    <t xml:space="preserve">7. </t>
  </si>
  <si>
    <t>Обеспечение населения питьевой водой, соответствующей требованиям, установленным санитарно-эпидемиологическими нормами и правилами.</t>
  </si>
  <si>
    <t xml:space="preserve">8. </t>
  </si>
  <si>
    <t>Повышение качества питьевой воды на территории Кингисеппского городского поселения.</t>
  </si>
  <si>
    <t>Реконструкция объектов водоснабжения.</t>
  </si>
  <si>
    <r>
      <t>10.</t>
    </r>
    <r>
      <rPr>
        <sz val="7"/>
        <color theme="1"/>
        <rFont val="Times New Roman"/>
        <family val="1"/>
        <charset val="204"/>
      </rPr>
      <t xml:space="preserve">  </t>
    </r>
  </si>
  <si>
    <t>Создание условий для привлечения долгосрочных частных инвестиций в сектор водоснабжения.</t>
  </si>
  <si>
    <r>
      <t>11.</t>
    </r>
    <r>
      <rPr>
        <sz val="7"/>
        <color theme="1"/>
        <rFont val="Times New Roman"/>
        <family val="1"/>
        <charset val="204"/>
      </rPr>
      <t xml:space="preserve">  </t>
    </r>
  </si>
  <si>
    <t>Повышение уровня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</si>
  <si>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r>
      <t>12.</t>
    </r>
    <r>
      <rPr>
        <sz val="7"/>
        <color theme="1"/>
        <rFont val="Times New Roman"/>
        <family val="1"/>
        <charset val="204"/>
      </rPr>
      <t xml:space="preserve">  </t>
    </r>
  </si>
  <si>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(в том числе предоставляемых малоимущим гражданам по договорам социального найма) на территории муниципального образования «Кингисеппское городское поселение».</t>
  </si>
  <si>
    <r>
      <t>13.</t>
    </r>
    <r>
      <rPr>
        <sz val="7"/>
        <color theme="1"/>
        <rFont val="Times New Roman"/>
        <family val="1"/>
        <charset val="204"/>
      </rPr>
      <t xml:space="preserve">  </t>
    </r>
  </si>
  <si>
    <t>Обеспечение сокращения непригодного для проживания жилищного фонда, снижение доли аварийного жилищного фонда на территории МО «Кингисеппское городское поселение».</t>
  </si>
  <si>
    <r>
      <t>14.</t>
    </r>
    <r>
      <rPr>
        <sz val="7"/>
        <color theme="1"/>
        <rFont val="Times New Roman"/>
        <family val="1"/>
        <charset val="204"/>
      </rPr>
      <t> </t>
    </r>
  </si>
  <si>
    <t xml:space="preserve"> 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</si>
  <si>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r>
      <t>15.</t>
    </r>
    <r>
      <rPr>
        <sz val="7"/>
        <color theme="1"/>
        <rFont val="Times New Roman"/>
        <family val="1"/>
        <charset val="204"/>
      </rPr>
      <t xml:space="preserve">  </t>
    </r>
  </si>
  <si>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t>
  </si>
  <si>
    <r>
      <t>16.</t>
    </r>
    <r>
      <rPr>
        <sz val="7"/>
        <color theme="1"/>
        <rFont val="Times New Roman"/>
        <family val="1"/>
        <charset val="204"/>
      </rPr>
      <t xml:space="preserve">  </t>
    </r>
  </si>
  <si>
    <t>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</si>
  <si>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r>
      <t>17.</t>
    </r>
    <r>
      <rPr>
        <sz val="7"/>
        <color theme="1"/>
        <rFont val="Times New Roman"/>
        <family val="1"/>
        <charset val="204"/>
      </rPr>
      <t xml:space="preserve">  </t>
    </r>
  </si>
  <si>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«Кингисеппское городское поселение».</t>
  </si>
  <si>
    <t>Локализация  и   ликвидация   очагов   распространения борщевика   Сосновского  на   территории   МО «Кингисеппское городское поселение».</t>
  </si>
  <si>
    <t>2021
год</t>
  </si>
  <si>
    <t>2020
год</t>
  </si>
  <si>
    <t>2019
год</t>
  </si>
  <si>
    <t>2018
год</t>
  </si>
  <si>
    <t>2017
год</t>
  </si>
  <si>
    <t>2016
год</t>
  </si>
  <si>
    <t xml:space="preserve"> - Обеспечение комфортного проживания граждан на территории Кингисеппского городского поселения.</t>
  </si>
  <si>
    <t xml:space="preserve"> - Повышение социально-экономического развития общества.</t>
  </si>
  <si>
    <t xml:space="preserve"> - Поддержание эстетического и санитарного состояния городских территорий.</t>
  </si>
  <si>
    <t xml:space="preserve"> - Повышение уровня благоустроенности территорий Кингисеппского городского поселения.</t>
  </si>
  <si>
    <t xml:space="preserve"> - Благоустройство городских общественных и дворовых территорий многоквартирных домов.</t>
  </si>
  <si>
    <t xml:space="preserve"> - Сокращение количества семей, состоящих на учете в качестве нуждающихся в жилых помещениях, предоставляемых по договорам социального найма. Повышение уровня обеспеченности жильем малоимущих граждан.</t>
  </si>
  <si>
    <t xml:space="preserve"> - Предоставление социальной выплаты гражданам, в том числе молодым семьям, нуждающимся в улучшении жилищных условий.</t>
  </si>
  <si>
    <t xml:space="preserve"> - Улучшение жилищных условий молодых специалистов (молодых педагогов), нуждающихся в улучшении жилищных условий.</t>
  </si>
  <si>
    <t xml:space="preserve"> - Предоставление дополнительной социальной выплаты по рождению ребенка на погашение ипотечного кредита.</t>
  </si>
  <si>
    <t xml:space="preserve"> - Сокращение аварийного жилого фонда.</t>
  </si>
  <si>
    <t xml:space="preserve"> - 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</si>
  <si>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t xml:space="preserve"> - Развитие и сохранение кадрового потенциала учреждений культуры.</t>
  </si>
  <si>
    <t xml:space="preserve"> - Устранение причин неэффективного использования энергоресурсов за счет:</t>
  </si>
  <si>
    <t xml:space="preserve">          * установки общедомовых приборов учета тепловой энергии;</t>
  </si>
  <si>
    <t xml:space="preserve">          * установки автоматизированных узлов управления (АУУ) для погодозависимого регулирования подачи теплоносителя в системах отопления;</t>
  </si>
  <si>
    <t xml:space="preserve">          * организации  системы ГВС по закрытому  типу;</t>
  </si>
  <si>
    <t xml:space="preserve"> -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</si>
  <si>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 xml:space="preserve"> - 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</si>
  <si>
    <t xml:space="preserve"> - Создание мест (площадок) накопления твердых коммунальных отходов на территории МО «Кингисеппское городское поселение».</t>
  </si>
  <si>
    <t xml:space="preserve"> - Ликвидация  угрозы  неконтролируемого распространения борщевика Сосновского на   территории  МО «Кингисеппское городское поселение».</t>
  </si>
  <si>
    <t>1.         Анализ ситуации и обоснование целей и задач Программы</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</si>
  <si>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</si>
  <si>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</si>
  <si>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</si>
  <si>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</si>
  <si>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</si>
  <si>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</si>
  <si>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</si>
  <si>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2.          Общая характеристика муниципального образования, текущее состояние и основные проблемы подпрограммы «Формирование комфортной  городской среды», реализация на 2017 и 2024 года</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</si>
  <si>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</si>
  <si>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</si>
  <si>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</si>
  <si>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</si>
  <si>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</si>
  <si>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</si>
  <si>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</si>
  <si>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</si>
  <si>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</si>
  <si>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</si>
  <si>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</si>
  <si>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</si>
  <si>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</si>
  <si>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</si>
  <si>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</si>
  <si>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</si>
  <si>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 проект  Подпрограммы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</si>
  <si>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</si>
  <si>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Реализация подпрограммы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</si>
  <si>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подпрограммы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</si>
  <si>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Подпрограмма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</si>
  <si>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</si>
  <si>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</si>
  <si>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</si>
  <si>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</si>
  <si>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</si>
  <si>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</si>
  <si>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</si>
  <si>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</si>
  <si>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</si>
  <si>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 xml:space="preserve">           • повысят уровень благоустроенности территорий;</t>
  </si>
  <si>
    <t>Реализация мероприятий Подпрограммы 
«Формирование комфортной городской среды»
Перечень работ по благоустройству дворовых территорий включает:</t>
  </si>
  <si>
    <t>Благоустройство общественных пространств</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</si>
  <si>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</si>
  <si>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</si>
  <si>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</si>
  <si>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</si>
  <si>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</si>
  <si>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</si>
  <si>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</si>
  <si>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</si>
  <si>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</si>
  <si>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</si>
  <si>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</si>
  <si>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</si>
  <si>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</si>
  <si>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</si>
  <si>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</si>
  <si>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</si>
  <si>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</si>
  <si>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</si>
  <si>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</si>
  <si>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</si>
  <si>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</si>
  <si>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</si>
  <si>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</si>
  <si>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</si>
  <si>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</si>
  <si>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</si>
  <si>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</si>
  <si>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</si>
  <si>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1. ул. Воровского, д. 15, 17 (+ дет.площадка)</t>
  </si>
  <si>
    <t>2. ул. Воровского, д. 24, у ФОКа (+ дет.площадка)</t>
  </si>
  <si>
    <t>3. ул. Жукова, д. 12а</t>
  </si>
  <si>
    <t>4. ул. Восточная, д. 6, 6а, 8, 10, 14</t>
  </si>
  <si>
    <t>5. ул. Большая Советская, д. 43</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</si>
  <si>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</si>
  <si>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</si>
  <si>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1. Сквер -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</si>
  <si>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2. Благоустройство общественной территории с установкой памятного знака к столетнему юбилею Пограничных войск -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</si>
  <si>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</si>
  <si>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1. Дворовая территория по адресу: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</si>
  <si>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</si>
  <si>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</si>
  <si>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</si>
  <si>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</si>
  <si>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</si>
  <si>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</si>
  <si>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</si>
  <si>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</si>
  <si>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</si>
  <si>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</si>
  <si>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</si>
  <si>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</si>
  <si>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</si>
  <si>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</si>
  <si>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пешеходной зоны от ул. Восточная до мкр."Касколовка"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</si>
  <si>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</si>
  <si>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Благоустройство привокзальной территории, прилегающей к ЖД станции «Кингисепп» по адресу: 
г. Кингисепп</t>
  </si>
  <si>
    <t>Рейтинговая таблица общественных территорий,
вынесенных на голосование</t>
  </si>
  <si>
    <t>1. Парки</t>
  </si>
  <si>
    <t>2. Набережные</t>
  </si>
  <si>
    <t>3. Пешеходные зоны</t>
  </si>
  <si>
    <t>4. Площади, скверы</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</si>
  <si>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</si>
  <si>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</si>
  <si>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</si>
  <si>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</si>
  <si>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</si>
  <si>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</si>
  <si>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Подпрограммы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</si>
  <si>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2. Благоустройство дворовой территории ул. Железнодорожная д.8а, 12,  и  д.12А</t>
  </si>
  <si>
    <t>1. Благоустройство  дворовой территории ул. Октябрьская д.14, 16</t>
  </si>
  <si>
    <t>3. Благоустройство придомовой территории по ул. Крикковское шоссе д.41А, Химиков д.7, 7А, 9А</t>
  </si>
  <si>
    <t>Реализация программы в 2020 год</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</si>
  <si>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</si>
  <si>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</si>
  <si>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r>
      <rPr>
        <b/>
        <sz val="14"/>
        <color theme="1"/>
        <rFont val="Times New Roman"/>
        <family val="1"/>
        <charset val="204"/>
      </rPr>
      <t xml:space="preserve">1. Территория </t>
    </r>
    <r>
      <rPr>
        <sz val="14"/>
        <color theme="1"/>
        <rFont val="Times New Roman"/>
        <family val="1"/>
        <charset val="204"/>
      </rPr>
      <t xml:space="preserve">- </t>
    </r>
    <r>
      <rPr>
        <i/>
        <u/>
        <sz val="14"/>
        <color theme="1"/>
        <rFont val="Times New Roman"/>
        <family val="1"/>
        <charset val="204"/>
      </rPr>
      <t>Комплексное благоустройство пешеходной зона от ул. Восточная до мкр."Касколовка",</t>
    </r>
    <r>
      <rPr>
        <sz val="14"/>
        <color theme="1"/>
        <rFont val="Times New Roman"/>
        <family val="1"/>
        <charset val="204"/>
      </rPr>
      <t xml:space="preserve">  </t>
    </r>
  </si>
  <si>
    <r>
      <rPr>
        <b/>
        <sz val="14"/>
        <color theme="1"/>
        <rFont val="Times New Roman"/>
        <family val="1"/>
        <charset val="204"/>
      </rPr>
      <t xml:space="preserve">2. Территория </t>
    </r>
    <r>
      <rPr>
        <sz val="14"/>
        <color theme="1"/>
        <rFont val="Times New Roman"/>
        <family val="1"/>
        <charset val="204"/>
      </rPr>
      <t xml:space="preserve">- </t>
    </r>
    <r>
      <rPr>
        <i/>
        <u/>
        <sz val="14"/>
        <color theme="1"/>
        <rFont val="Times New Roman"/>
        <family val="1"/>
        <charset val="204"/>
      </rPr>
      <t>Благоустройство общественной территории «Летний сад»</t>
    </r>
  </si>
  <si>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</si>
  <si>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</si>
  <si>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</si>
  <si>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</si>
  <si>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theme="1"/>
        <rFont val="Times New Roman"/>
        <family val="1"/>
        <charset val="204"/>
      </rPr>
      <t>«Благоустройство пешеходной зоны от ул. Восточная до мкр."Касколовка".</t>
    </r>
  </si>
  <si>
    <t xml:space="preserve">3. Общая характеристика ситуации и ожидаемый результат при реализации подпрограммы «Обеспечение условий реализации программы» </t>
  </si>
  <si>
    <t xml:space="preserve">Общая характеристика  </t>
  </si>
  <si>
    <t xml:space="preserve">          Муниципальное казенное учреждение «Служба городского хозяйства» муниципального образования «Кингисеппский муниципальный район» Ленинградской области  создано путем изменения типа муниципального бюджетного учреждения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на основании постановления администрации МО «Кингисеппский муниципальный район» от 28.03.2013г. № 6687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</si>
  <si>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</si>
  <si>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</si>
  <si>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заказчика».</t>
  </si>
  <si>
    <t>Результат</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</si>
  <si>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</si>
  <si>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 xml:space="preserve">          Основными показателями реализации данной подпрограммы можно считать:</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</si>
  <si>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</si>
  <si>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</si>
  <si>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</si>
  <si>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</si>
  <si>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4. Анализ ситуации и обоснование целей и задач «Энергосбережение и повышение энергетической эффективности на территории МО «Кингисеппское  городского поселение»</t>
  </si>
  <si>
    <t xml:space="preserve">          В настоящее время создание условий для повышения эффективности использования энергоресурсов становится одной из приоритетных задач социально-экономического развития Кингисеппского городского поселения.</t>
  </si>
  <si>
    <t xml:space="preserve">          В последние годы требования населения к качеству предоставляемых коммунальных услуг неуклонно растут. Причина низкого качества горячей воды – открытая тупиковая схема подачи горячей воды потребителю в летнем режиме и открытый разбор теплоносителя на нужды ГВС через элеваторные узлы зданий в зимнем режиме. Для реализации закрытой схемы горячего водоснабжения необходима установка автоматизированных индивидуальных тепловых пунктов (АИТП) с теплообменным оборудованием в узлах присоединения данных потребителей к тепловым сетям.</t>
  </si>
  <si>
    <t xml:space="preserve">          В рамках  подпрограммы «Энергосбережение и повышение энергетической эффективности на территории Ленинградской области» государственной программы  Ленинградской области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предлагается  выполнить реконструкцию ИТП  в многоквартирных жилых домах города Кингисеппа.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</si>
  <si>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5. Характеристика сферы реализации международного проекта «Green Towers», описание основных проблем и обоснование включения мероприятий в программу</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</si>
  <si>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пассивного отдыха. Актуальным является создание зон отдыха с сохранением ценных ландшафтных территорий города.</t>
  </si>
  <si>
    <t xml:space="preserve">          Для решения этой задачи в г. Кингисеппе в рамках международного проекта  «Green Towers» создается пешеходная зона со смотровой площадкой на ул. Жукова г. Кингисеппа. </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</si>
  <si>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</si>
  <si>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устанавливаются стенды с информацией о флоре и фауне района,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</si>
  <si>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Проект создания «Green Towers» позволит решить следующие задачи:</t>
  </si>
  <si>
    <t>1. Улучшить инфраструктуру для пассивного отдыха горожан;</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</si>
  <si>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</si>
  <si>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</si>
  <si>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Цели и задачи </t>
  </si>
  <si>
    <t xml:space="preserve">          Цель подпрограммы - Создание новой тематической зоны отдыха горожан с использованием инновационных технологий для ее освещения.</t>
  </si>
  <si>
    <t xml:space="preserve">       Задача подпрограммы - Обеспечение полного и своевременного выполнения мероприятий международного проекта «Green Towers».</t>
  </si>
  <si>
    <t>Сроки реализации</t>
  </si>
  <si>
    <t>Сроки реализации мероприятий  – 2019-2021 годы.</t>
  </si>
  <si>
    <t>6. Анализ ситуации и обоснование целей и задач подпрограммы «Обращение с отходами»</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</si>
  <si>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</si>
  <si>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</si>
  <si>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</si>
  <si>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</si>
  <si>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</si>
  <si>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 xml:space="preserve">• Складирование крупногабаритных отходов в местах «сигнальных» точек. </t>
  </si>
  <si>
    <t>• Отсутствует культура сбора и временного хранения отходов;</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</si>
  <si>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</si>
  <si>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</si>
  <si>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</si>
  <si>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</si>
  <si>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t xml:space="preserve">                     ИЗМЕНЕНИЕ СИТУАЦИИ С ПЛОЩАДКАМИ   </t>
  </si>
  <si>
    <t>ДО</t>
  </si>
  <si>
    <t>ПОСЛЕ</t>
  </si>
  <si>
    <t xml:space="preserve">Применение программно – целевого метода позволит осуществить реализацию подпрограмм муниципальной программы «Развитие жилищно-коммунального хозяйства и благоустройство территории Кингисеппского городского поселения» в период реализации с 2016-2024 года. </t>
  </si>
  <si>
    <t>Паспорт подпрограммы</t>
  </si>
  <si>
    <t>Наименование подпрограммы</t>
  </si>
  <si>
    <t>Цель подпрограммы</t>
  </si>
  <si>
    <t>Создание пешеходной зоны со смотровой площадкой на ул. Жукова г. Кингисеппа</t>
  </si>
  <si>
    <t>Муниципальный заказчик подпрограммы</t>
  </si>
  <si>
    <t> Администрация МО «Кингисеппский муниципальный район»</t>
  </si>
  <si>
    <t>Комитет жилищно-коммунального хозяйства, транспорта и экологии, МКУ «Служба заказчика», МКУ «Служба городского хозяйства», комитет экономического развития и инвестиционной политики</t>
  </si>
  <si>
    <t>Задачи подпрограммы</t>
  </si>
  <si>
    <t>Сроки реализации подпрограммы</t>
  </si>
  <si>
    <t>Источники финансирования подпрограммы, в том числе по годам:</t>
  </si>
  <si>
    <t>2016 год</t>
  </si>
  <si>
    <t>2017 год</t>
  </si>
  <si>
    <t>2018 год</t>
  </si>
  <si>
    <t>2019 год</t>
  </si>
  <si>
    <t>2020 год</t>
  </si>
  <si>
    <t>2021 год</t>
  </si>
  <si>
    <t>Итого:</t>
  </si>
  <si>
    <t>Средства бюджета МО «Кингисеппское городское поселение»</t>
  </si>
  <si>
    <t>Планируемые результаты реализации подпрограммы</t>
  </si>
  <si>
    <t>Обеспечение комфортных условий проживания граждан на территории Кингисеппского городского поселения</t>
  </si>
  <si>
    <r>
      <t xml:space="preserve">· </t>
    </r>
    <r>
      <rPr>
        <sz val="12"/>
        <color theme="1"/>
        <rFont val="Times New Roman"/>
        <family val="1"/>
        <charset val="204"/>
      </rPr>
      <t>Обеспечение городских территорий уличным освещением;</t>
    </r>
  </si>
  <si>
    <r>
      <t xml:space="preserve">· </t>
    </r>
    <r>
      <rPr>
        <sz val="12"/>
        <color theme="1"/>
        <rFont val="Times New Roman"/>
        <family val="1"/>
        <charset val="204"/>
      </rPr>
      <t>Поддержание работоспособности системы водоотведения (ливневая канализация);</t>
    </r>
  </si>
  <si>
    <r>
      <t xml:space="preserve">· </t>
    </r>
    <r>
      <rPr>
        <sz val="12"/>
        <color theme="1"/>
        <rFont val="Times New Roman"/>
        <family val="1"/>
        <charset val="204"/>
      </rPr>
      <t>Оформление городских территорий к праздникам;</t>
    </r>
  </si>
  <si>
    <r>
      <t xml:space="preserve">· </t>
    </r>
    <r>
      <rPr>
        <sz val="12"/>
        <color theme="1"/>
        <rFont val="Times New Roman"/>
        <family val="1"/>
        <charset val="204"/>
      </rPr>
      <t>Благоустройство городской инфраструктуры, включая внутридомовые территории;</t>
    </r>
  </si>
  <si>
    <r>
      <t xml:space="preserve">· </t>
    </r>
    <r>
      <rPr>
        <sz val="12"/>
        <color theme="1"/>
        <rFont val="Times New Roman"/>
        <family val="1"/>
        <charset val="204"/>
      </rPr>
      <t>Поддержание и улучшение санитарного и эстетического состояния территории города Кингисепп;</t>
    </r>
  </si>
  <si>
    <r>
      <t xml:space="preserve">· </t>
    </r>
    <r>
      <rPr>
        <sz val="12"/>
        <color theme="1"/>
        <rFont val="Times New Roman"/>
        <family val="1"/>
        <charset val="204"/>
      </rPr>
      <t>Выполнение мероприятий по реализации областного закона от 15.01.2018г. №3-оз;</t>
    </r>
  </si>
  <si>
    <r>
      <t xml:space="preserve">· </t>
    </r>
    <r>
      <rPr>
        <sz val="12"/>
        <color theme="1"/>
        <rFont val="Times New Roman"/>
        <family val="1"/>
        <charset val="204"/>
      </rPr>
      <t>Обеспечение полного и своевременного выполнения мероприятий международного проекта «Green Towers»;</t>
    </r>
  </si>
  <si>
    <r>
      <t xml:space="preserve">· </t>
    </r>
    <r>
      <rPr>
        <sz val="12"/>
        <color theme="1"/>
        <rFont val="Times New Roman"/>
        <family val="1"/>
        <charset val="204"/>
      </rPr>
      <t>Ликвидация  угрозы  неконтролируемого распространения борщевика Сосновского   на   территории  МО «Кингисеппское городское поселение»;</t>
    </r>
  </si>
  <si>
    <r>
      <t xml:space="preserve">· </t>
    </r>
    <r>
      <rPr>
        <sz val="12"/>
        <color theme="1"/>
        <rFont val="Times New Roman"/>
        <family val="1"/>
        <charset val="204"/>
      </rPr>
      <t>Обеспечение надлежащего качества содержания территорий Кингисеппского городского поселения;</t>
    </r>
  </si>
  <si>
    <r>
      <t xml:space="preserve">· </t>
    </r>
    <r>
      <rPr>
        <sz val="12"/>
        <color theme="1"/>
        <rFont val="Times New Roman"/>
        <family val="1"/>
        <charset val="204"/>
      </rPr>
      <t>Создание зон отдыха с сохранением ценных ландшафтных территорий города в рамках международного проекта «Green Towers» (создание тематической общественной зоны отдыха, установка возобновляемых источников энергии для освещения зоны отдыха, выполнение «мягких» мероприятий проекта).</t>
    </r>
  </si>
  <si>
    <r>
      <t xml:space="preserve">· </t>
    </r>
    <r>
      <rPr>
        <sz val="12"/>
        <color theme="1"/>
        <rFont val="Times New Roman"/>
        <family val="1"/>
        <charset val="204"/>
      </rPr>
      <t>Повышение уровня благоустроенности территорий Кингисеппского городского поселения;</t>
    </r>
  </si>
  <si>
    <t>Содержание городских кладбищ МО «Кингисеппское городское поселение»</t>
  </si>
  <si>
    <t>Обеспечение содержания мест захоронения.</t>
  </si>
  <si>
    <t>Комитет жилищно-коммунального хозяйства, транспорта и экологии, МКУ «Служба заказчика,
МКУ «Служба городского хозяйства»</t>
  </si>
  <si>
    <r>
      <t xml:space="preserve">· </t>
    </r>
    <r>
      <rPr>
        <sz val="12"/>
        <color theme="1"/>
        <rFont val="Times New Roman"/>
        <family val="1"/>
        <charset val="204"/>
      </rPr>
      <t>Обеспечение надлежащего качества содержания городских кладбищ МО «Кингисеппское городское поселение».</t>
    </r>
  </si>
  <si>
    <t xml:space="preserve">Организация и содержание мест захоронения </t>
  </si>
  <si>
    <t>Администрация МО «Кингисеппский муниципальный район»</t>
  </si>
  <si>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</si>
  <si>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Создание инженерной и транспортной инфраструктуры на территориях кварталов индивидуальных жилых застроек микрорайонов МО «Кингисеппское городское поселение»</t>
  </si>
  <si>
    <t>Комитет жилищно-коммунального хозяйства, транспорта и экологии, МКУ «Служба городского хозяйства»</t>
  </si>
  <si>
    <t>Проектирование, строительство и ввод в эксплуатацию объектов инженерной и транспортной инфраструктур в районах массовой застройки.</t>
  </si>
  <si>
    <t xml:space="preserve">- Повышение комфортности проживания, строительство  внутриквартальных проездов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</si>
  <si>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Обеспечение малоимущих граждан жилыми помещениями на территории Кингисеппского городского поселения</t>
  </si>
  <si>
    <t>Подготовка высвобождающегося жилого фонда для предоставления гражданам, нуждающимися в улучшении жилищных условий. Приведение газового оборудования в коммунальных муниципальных квартирах в соответствии с нормами эксплуатации.</t>
  </si>
  <si>
    <t>Обеспечение жильем граждан, признанных в установленном порядке нуждающимися в жилых помещениях предоставляемых по договорам социального найма.</t>
  </si>
  <si>
    <t>Комитет жилищно-коммунального хозяйства, транспорта и экологии, комитет по управлению муниципальным имуществом муниципального образования «Кингисеппский муниципальный район», МКУ «Кингисеппский жилищный центр»</t>
  </si>
  <si>
    <t>Ремонт освободившихся жилых помещений в соответствии с санитарно-техническими нормами.</t>
  </si>
  <si>
    <t>Замена аварийного оборудования (газовых плит, газовых колонок) в коммунальных муниципальных квартирах.</t>
  </si>
  <si>
    <t>Приобретение жилых помещений для малоимущих граждан на первичном и вторичном рынке.</t>
  </si>
  <si>
    <t>- повышение комфортности проживания (планово ремонт 1 квартиры в год);</t>
  </si>
  <si>
    <t>- безопасное проживание граждан в коммунальных муниципальных квартирах  (замена 1 газовой плиты или 1 газовой колонки);</t>
  </si>
  <si>
    <t>- сокращение количества семей, состоящих на учете в качестве нуждающихся в жилых помещениях, предоставляемых по договорам социального найма;</t>
  </si>
  <si>
    <t>- повышение уровня обеспеченности жильем малоимущих граждан;</t>
  </si>
  <si>
    <t>-укрепление семейных отношений и улучшение демографической ситуации в городе.</t>
  </si>
  <si>
    <t>Газификация МО «Кингисеппское городское поселение»</t>
  </si>
  <si>
    <t>Газификация природным газом жителей г. Кингисеппа</t>
  </si>
  <si>
    <t>Подключение  к сетям газоснабжения частных домовладений города Кингисепп.</t>
  </si>
  <si>
    <t>в том числе:</t>
  </si>
  <si>
    <t>Увеличить уровень газификации города Кингисеппа за счет увеличения количества домовладений и квартир, получивших возможность для подключения к сетям газоснабжения.</t>
  </si>
  <si>
    <t>Обеспечение потребностей  г.Кингисеппа в природном газе.</t>
  </si>
  <si>
    <t xml:space="preserve">Строительство и реконструкция объектов водоснабжения и водоотведения в муниципальном образовании «Кингисеппское городское поселение» </t>
  </si>
  <si>
    <t>Обеспечение  населения г.Кингисеппа  питьевой водой, соответствующей требованиям, установленным санитарно- эпидемиологическим  нормам и правилам</t>
  </si>
  <si>
    <t>Комитет жилищно-коммунального хозяйства, транспорта и экологии,
МКУ «Служба городского хозяйства»</t>
  </si>
  <si>
    <t>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t>
  </si>
  <si>
    <t xml:space="preserve">Повышение качества питьевой воды  на территории Кингисеппского  городского поселения, обеспечение жизненно важных и социально-экономических интересов населения. </t>
  </si>
  <si>
    <t>Соответствие питьевой воды требованиям СанПиН 2.1.4.1074-01 "Питьевая вода. Гигиенические требования к качеству питьевой воды централизованных систем водоснабжения. Контроль качества";</t>
  </si>
  <si>
    <t>Уменьшение доли  сети магистральных водоводов, нуждающейся в замене;</t>
  </si>
  <si>
    <t>Обеспечение потребностей  населения г.Кингисеппа в  качественной питьевой воде.</t>
  </si>
  <si>
    <t>Повышение уровня благоустройства, улучшение  комфортных условий проживания граждан, обеспечение доступности объектов благоустройства для инвалидов и других маломобильных групп населения, формирование современной городской среды, комплексное благоустройство  общественных и дворовых территорий  муниципального образования «Кингисеппское городское поселение»</t>
  </si>
  <si>
    <t> 2017-2024 года</t>
  </si>
  <si>
    <t>2. Повышение уровня комплексного благоустройства дворовых территорий включающее:</t>
  </si>
  <si>
    <t xml:space="preserve">1. Повышение уровня благоустройства городских общественных территорий </t>
  </si>
  <si>
    <t xml:space="preserve"> - обеспечение освещения дворовых территорий; </t>
  </si>
  <si>
    <t xml:space="preserve"> - ремонт внутридворовых проездов; </t>
  </si>
  <si>
    <t xml:space="preserve"> - установку малых архитектурных форм (скамеек, урн);</t>
  </si>
  <si>
    <t xml:space="preserve"> - оборудование автомобильных парковок;</t>
  </si>
  <si>
    <t xml:space="preserve"> - оборудование детских площадок или игровых площадок .</t>
  </si>
  <si>
    <t xml:space="preserve">1. Благоустройство городских общественных территорий </t>
  </si>
  <si>
    <t xml:space="preserve">2. Ремонт проездов и благоустройство дворовых  территорий многоквартирных домов </t>
  </si>
  <si>
    <t>Обеспечение качественным жильем граждан на территории МО «Кингисеппское городское поселение»</t>
  </si>
  <si>
    <t>Муниципальная поддержка решения жилищной проблемы граждан, в том числе молодежи и молодых семей, молодых специалистов (молодых педагогов), признанных в установленном порядке, нуждающимися в улучшении жилищных условий на территории муниципального образования.</t>
  </si>
  <si>
    <t>Обеспечение жильем граждан, чьи жилые помещения признаны  в установленном порядке аварийными и подлежащими сносу или реконструкции.</t>
  </si>
  <si>
    <t>Обеспечение сокращения непригодного для проживания жилищного фонда.</t>
  </si>
  <si>
    <t>Снижение доли аварийного жилищного фонда на территории Кингисеппского городского поселения.</t>
  </si>
  <si>
    <t>Реализация обязательств собственника в отношении муниципальных жилых помещений, а также мер, направленных на эффективное и рациональное использование энергетических ресурсов.</t>
  </si>
  <si>
    <t>Предоставление участникам программы муниципальной поддержки на приобретение (строительство) жилья, в том числе на уплату первоначального взноса при получении ипотечного жилищного кредита или займа на строительство (приобретение) жилья, а также на погашение основной суммы долга и уплату процентов по этим ипотечным кредитам, за исключением иных процентов, штрафов, комиссий и пеней за просрочку исполнения обязательств по этим кредитам или займам.</t>
  </si>
  <si>
    <t>Предоставление дополнительной муниципальной поддержки в случае рождения (усыновления) детей участникам жилищных мероприятий целевых программ, реализуемых в муниципальном образовании, для погашения части расходов, связанных со строительством (приобретением) жилого помещения, в том числе на погашение основной суммы долга и уплату процентов по ипотечным жилищным кредитам (займам) на строительство (приобретение) жилья или на оплату части выкупной цены жилья. Ликвидация аварийного жилищного фонда, признанного в установленном порядке аварийным и подлежащим сносу в связи с физическим износом в период с 1 января 2012 года по 1 января 2017 года.</t>
  </si>
  <si>
    <t>Приобретение жилых помещений на вторичном рынке для граждан, переселяемых из аварийного жилищного фонда.</t>
  </si>
  <si>
    <t>Снос многоквартирных аварийных домов.</t>
  </si>
  <si>
    <t>Обеспечение строгого учета расхода холодной воды, горячего водоснабжения и режим экономии.</t>
  </si>
  <si>
    <t>Средства федерального бюджета</t>
  </si>
  <si>
    <t>- Сокращение аварийного жилищного фонда.</t>
  </si>
  <si>
    <t>- Повышение комфортности проживания граждан.</t>
  </si>
  <si>
    <t>- Повышение эффективности использования энергетических ресурсов в жилищном фонде.</t>
  </si>
  <si>
    <t>Обеспечение реализации предусмотренных законодательством Российской Федерации полномочий органов местного самоуправления в сфере дорожного хозяйства, жилищно-коммунального хозяйства и благоустройства</t>
  </si>
  <si>
    <t>Обеспечение условий реализации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</si>
  <si>
    <r>
      <t xml:space="preserve">· </t>
    </r>
    <r>
      <rPr>
        <sz val="12"/>
        <color theme="1"/>
        <rFont val="Times New Roman"/>
        <family val="1"/>
        <charset val="204"/>
      </rPr>
      <t>Повышения показателей результативности и эффективности исполнения мероприятий муниципальных программ и подпрограмм муниципального образования «Кингисеппское городское поселение» муниципального образования «Кингисеппский муниципальный район» Ленинградской области в сфере дорожного хозяйства, жилищно-коммунального хозяйства и благоустройства</t>
    </r>
  </si>
  <si>
    <r>
      <t xml:space="preserve">· </t>
    </r>
    <r>
      <rPr>
        <sz val="12"/>
        <color theme="1"/>
        <rFont val="Times New Roman"/>
        <family val="1"/>
        <charset val="204"/>
      </rPr>
      <t>Развитие и сохранение кадрового потенциала учреждений культуры.</t>
    </r>
  </si>
  <si>
    <t>Энергосбережение и повышение энергетической эффективности на территории МО «Кингисеппское  городского поселение»</t>
  </si>
  <si>
    <t>Повышение качества жизни населения Кингисеппского городского поселения путем развития сферы топливно-энергетического комплекса, жилищно-коммунального хозяйства.  Повышение энергетической эффективности при потреблении энергетических ресурсов в МО «Кингисеппское городское поселение». Обеспечение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</si>
  <si>
    <t>Внебюджетные источники</t>
  </si>
  <si>
    <t>Устранение причин неэффективного использования энергоресурсов за счет:</t>
  </si>
  <si>
    <t>- установки общедомовых приборов учета тепловой энергии;</t>
  </si>
  <si>
    <t>- установки автоматизированных узлов управления (АУУ) для погодозависимого регулирования подачи теплоносителя в системах отопления;</t>
  </si>
  <si>
    <t>- организации  системы ГВС по закрытому  типу.</t>
  </si>
  <si>
    <t>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</si>
  <si>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Обеспечение  не только необходимого уровня комфорта в отопительный период, но и высокой энергоэффективности, а также существенное сокращение затрат времени на настройку системы отопления при изменении погодных условий, которое обеспечивается за счет автономной работы оборудования</t>
  </si>
  <si>
    <t xml:space="preserve"> - установка автоматизированных ИТП с погодозависимым  регулированием в многоквартирных жилых домах;</t>
  </si>
  <si>
    <t xml:space="preserve"> - энергосбережение и повышение энергетической эффективности в жилом фонде;</t>
  </si>
  <si>
    <t xml:space="preserve"> - экономия  тепловой энергии на нужды отопления и ГВС в многоквартирных жилых домах;</t>
  </si>
  <si>
    <t xml:space="preserve"> - приобретение автономных источников электроснабжения (дизель-генератор).</t>
  </si>
  <si>
    <t>Снижение негативного воздействия на окружающую среду отходов производства и потребления, улучшение экологической ситуации муниципального образования «Кингисеппский муниципальный район».</t>
  </si>
  <si>
    <t>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</si>
  <si>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t>Реализация полномочий в области обращения с твердыми коммунальными отходами путем создания мест (площадок) накопления твердых коммунальных отходов на территории МО «Кингисеппское городское поселение».</t>
  </si>
  <si>
    <t>Приложение № 1
к муниципальной Программе</t>
  </si>
  <si>
    <t>(наименование муниципальной подпрограммы)</t>
  </si>
  <si>
    <r>
      <t>«</t>
    </r>
    <r>
      <rPr>
        <u/>
        <sz val="14"/>
        <color rgb="FF000000"/>
        <rFont val="Times New Roman"/>
        <family val="1"/>
        <charset val="204"/>
      </rPr>
      <t>Обеспечение и повышение комфортности условий проживания граждан</t>
    </r>
    <r>
      <rPr>
        <u/>
        <sz val="14"/>
        <color theme="1"/>
        <rFont val="Times New Roman"/>
        <family val="1"/>
        <charset val="204"/>
      </rPr>
      <t>» </t>
    </r>
  </si>
  <si>
    <t>№ п/п</t>
  </si>
  <si>
    <t>Задачи, направленные на достижение цели</t>
  </si>
  <si>
    <t>Планируемый объем финансирования на решение данной задачи (тыс. руб.)</t>
  </si>
  <si>
    <t>Количественные и/или качественные целевые показатели, характеризующие достижение целей и решение задач</t>
  </si>
  <si>
    <t>Единица измерения</t>
  </si>
  <si>
    <t>Базовое значение показателя (на начало реализации подпрограммы)</t>
  </si>
  <si>
    <t>Планируемое значение показателя по годам реализации</t>
  </si>
  <si>
    <t>Бюджет Кингисеппского городского поселения</t>
  </si>
  <si>
    <t>Другие источники</t>
  </si>
  <si>
    <t>шт.</t>
  </si>
  <si>
    <t>%</t>
  </si>
  <si>
    <t>кв.м</t>
  </si>
  <si>
    <r>
      <t>100</t>
    </r>
    <r>
      <rPr>
        <sz val="12"/>
        <color theme="1"/>
        <rFont val="Times New Roman"/>
        <family val="1"/>
        <charset val="204"/>
      </rPr>
      <t xml:space="preserve"> </t>
    </r>
    <r>
      <rPr>
        <sz val="10"/>
        <color theme="1"/>
        <rFont val="Times New Roman"/>
        <family val="1"/>
        <charset val="204"/>
      </rPr>
      <t>от запланированного</t>
    </r>
  </si>
  <si>
    <t>ед.</t>
  </si>
  <si>
    <t>-</t>
  </si>
  <si>
    <t>кв.м.</t>
  </si>
  <si>
    <r>
      <rPr>
        <i/>
        <u/>
        <sz val="12"/>
        <color theme="1"/>
        <rFont val="Times New Roman"/>
        <family val="1"/>
        <charset val="204"/>
      </rPr>
      <t>Показатель 1</t>
    </r>
    <r>
      <rPr>
        <sz val="12"/>
        <color theme="1"/>
        <rFont val="Times New Roman"/>
        <family val="1"/>
        <charset val="204"/>
      </rPr>
      <t xml:space="preserve">
Замена светильников уличного освещения</t>
    </r>
  </si>
  <si>
    <r>
      <rPr>
        <i/>
        <u/>
        <sz val="12"/>
        <color theme="1"/>
        <rFont val="Times New Roman"/>
        <family val="1"/>
        <charset val="204"/>
      </rPr>
      <t>Показатель 2</t>
    </r>
    <r>
      <rPr>
        <sz val="12"/>
        <color theme="1"/>
        <rFont val="Times New Roman"/>
        <family val="1"/>
        <charset val="204"/>
      </rPr>
      <t xml:space="preserve">
Процент освещенности территорий</t>
    </r>
  </si>
  <si>
    <r>
      <rPr>
        <i/>
        <u/>
        <sz val="12"/>
        <color theme="1"/>
        <rFont val="Times New Roman"/>
        <family val="1"/>
        <charset val="204"/>
      </rPr>
      <t>Показатель 1</t>
    </r>
    <r>
      <rPr>
        <sz val="12"/>
        <color theme="1"/>
        <rFont val="Times New Roman"/>
        <family val="1"/>
        <charset val="204"/>
      </rPr>
      <t xml:space="preserve">
Обустройство цветников</t>
    </r>
  </si>
  <si>
    <r>
      <rPr>
        <i/>
        <u/>
        <sz val="12"/>
        <color theme="1"/>
        <rFont val="Times New Roman"/>
        <family val="1"/>
        <charset val="204"/>
      </rPr>
      <t>Показатель 2</t>
    </r>
    <r>
      <rPr>
        <sz val="12"/>
        <color theme="1"/>
        <rFont val="Times New Roman"/>
        <family val="1"/>
        <charset val="204"/>
      </rPr>
      <t xml:space="preserve">
Финансовое обеспечение мероприятий на содержа
ние фонтанов </t>
    </r>
  </si>
  <si>
    <r>
      <rPr>
        <i/>
        <u/>
        <sz val="12"/>
        <color theme="1"/>
        <rFont val="Times New Roman"/>
        <family val="1"/>
        <charset val="204"/>
      </rPr>
      <t>Показатель 3</t>
    </r>
    <r>
      <rPr>
        <sz val="12"/>
        <color theme="1"/>
        <rFont val="Times New Roman"/>
        <family val="1"/>
        <charset val="204"/>
      </rPr>
      <t xml:space="preserve">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</si>
  <si>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i/>
        <u/>
        <sz val="12"/>
        <color theme="1"/>
        <rFont val="Times New Roman"/>
        <family val="1"/>
        <charset val="204"/>
      </rPr>
      <t>Показатель 1</t>
    </r>
    <r>
      <rPr>
        <sz val="12"/>
        <color theme="1"/>
        <rFont val="Times New Roman"/>
        <family val="1"/>
        <charset val="204"/>
      </rPr>
      <t xml:space="preserve">
Обеспечение работоспособности сети ливневой канализации на территории МО «Кингисеппское городское поселение»</t>
    </r>
  </si>
  <si>
    <t>т</t>
  </si>
  <si>
    <r>
      <rPr>
        <i/>
        <u/>
        <sz val="12"/>
        <color theme="1"/>
        <rFont val="Times New Roman"/>
        <family val="1"/>
        <charset val="204"/>
      </rPr>
      <t>Показатель 1</t>
    </r>
    <r>
      <rPr>
        <sz val="12"/>
        <color theme="1"/>
        <rFont val="Times New Roman"/>
        <family val="1"/>
        <charset val="204"/>
      </rPr>
      <t xml:space="preserve">
Ликвидация несанкционированных  свалок на территории МО «Кингисеппское городское поселение»</t>
    </r>
  </si>
  <si>
    <r>
      <rPr>
        <i/>
        <u/>
        <sz val="12"/>
        <color theme="1"/>
        <rFont val="Times New Roman"/>
        <family val="1"/>
        <charset val="204"/>
      </rPr>
      <t>Показатель 1</t>
    </r>
    <r>
      <rPr>
        <sz val="12"/>
        <color theme="1"/>
        <rFont val="Times New Roman"/>
        <family val="1"/>
        <charset val="204"/>
      </rPr>
      <t xml:space="preserve">
Работы по оформлению города к праздникам </t>
    </r>
  </si>
  <si>
    <r>
      <rPr>
        <b/>
        <u/>
        <sz val="12"/>
        <color rgb="FF000000"/>
        <rFont val="Times New Roman"/>
        <family val="1"/>
        <charset val="204"/>
      </rPr>
      <t>Задача № 4</t>
    </r>
    <r>
      <rPr>
        <sz val="12"/>
        <color rgb="FF000000"/>
        <rFont val="Times New Roman"/>
        <family val="1"/>
        <charset val="204"/>
      </rPr>
      <t xml:space="preserve">
Поддержание и улучшение санитарного и эстетического состояния территории города Кингисепп</t>
    </r>
  </si>
  <si>
    <r>
      <rPr>
        <b/>
        <u/>
        <sz val="12"/>
        <color rgb="FF000000"/>
        <rFont val="Times New Roman"/>
        <family val="1"/>
        <charset val="204"/>
      </rPr>
      <t>Задача №5</t>
    </r>
    <r>
      <rPr>
        <sz val="12"/>
        <color rgb="FF000000"/>
        <rFont val="Times New Roman"/>
        <family val="1"/>
        <charset val="204"/>
      </rPr>
      <t xml:space="preserve">
Оформление городских территорий к праздникам</t>
    </r>
  </si>
  <si>
    <r>
      <rPr>
        <b/>
        <u/>
        <sz val="12"/>
        <color rgb="FF000000"/>
        <rFont val="Times New Roman"/>
        <family val="1"/>
        <charset val="204"/>
      </rPr>
      <t>Задача №1</t>
    </r>
    <r>
      <rPr>
        <sz val="12"/>
        <color rgb="FF000000"/>
        <rFont val="Times New Roman"/>
        <family val="1"/>
        <charset val="204"/>
      </rPr>
      <t xml:space="preserve">
Обеспечение городских территорий уличным освещением
(в том числе: пешеходной зоны)</t>
    </r>
  </si>
  <si>
    <r>
      <rPr>
        <i/>
        <u/>
        <sz val="12"/>
        <color theme="1"/>
        <rFont val="Times New Roman"/>
        <family val="1"/>
        <charset val="204"/>
      </rPr>
      <t>Показатель 1</t>
    </r>
    <r>
      <rPr>
        <sz val="12"/>
        <color theme="1"/>
        <rFont val="Times New Roman"/>
        <family val="1"/>
        <charset val="204"/>
      </rPr>
      <t xml:space="preserve">
Выполнение комплекса работ на территории МО «Кингисеппское городское поселение»</t>
    </r>
  </si>
  <si>
    <r>
      <rPr>
        <b/>
        <u/>
        <sz val="12"/>
        <color rgb="FF000000"/>
        <rFont val="Times New Roman"/>
        <family val="1"/>
        <charset val="204"/>
      </rPr>
      <t>Задача №6</t>
    </r>
    <r>
      <rPr>
        <sz val="12"/>
        <color rgb="FF000000"/>
        <rFont val="Times New Roman"/>
        <family val="1"/>
        <charset val="204"/>
      </rPr>
      <t xml:space="preserve">
Выполнение мероприятий по реализации областного закона от 15.01.2018г. №3-оз</t>
    </r>
  </si>
  <si>
    <r>
      <rPr>
        <b/>
        <u/>
        <sz val="12"/>
        <color rgb="FF000000"/>
        <rFont val="Times New Roman"/>
        <family val="1"/>
        <charset val="204"/>
      </rPr>
      <t xml:space="preserve">Задача №7
</t>
    </r>
    <r>
      <rPr>
        <sz val="12"/>
        <color rgb="FF000000"/>
        <rFont val="Times New Roman"/>
        <family val="1"/>
        <charset val="204"/>
      </rPr>
      <t xml:space="preserve">Обеспечение полного и своевременного выполнения мероприятий международного проекта «Green Towers». </t>
    </r>
    <r>
      <rPr>
        <b/>
        <u/>
        <sz val="12"/>
        <color rgb="FF000000"/>
        <rFont val="Times New Roman"/>
        <family val="1"/>
        <charset val="204"/>
      </rPr>
      <t xml:space="preserve">
</t>
    </r>
  </si>
  <si>
    <r>
      <rPr>
        <i/>
        <u/>
        <sz val="12"/>
        <color theme="1"/>
        <rFont val="Times New Roman"/>
        <family val="1"/>
        <charset val="204"/>
      </rPr>
      <t>Показатель 1</t>
    </r>
    <r>
      <rPr>
        <sz val="12"/>
        <color theme="1"/>
        <rFont val="Times New Roman"/>
        <family val="1"/>
        <charset val="204"/>
      </rPr>
      <t xml:space="preserve">
Создание тематической общественной зоны отдыха в г. Кингисеппе</t>
    </r>
  </si>
  <si>
    <r>
      <rPr>
        <i/>
        <u/>
        <sz val="12"/>
        <color theme="1"/>
        <rFont val="Times New Roman"/>
        <family val="1"/>
        <charset val="204"/>
      </rPr>
      <t>Показатель 2</t>
    </r>
    <r>
      <rPr>
        <sz val="12"/>
        <color theme="1"/>
        <rFont val="Times New Roman"/>
        <family val="1"/>
        <charset val="204"/>
      </rPr>
      <t xml:space="preserve">
Установка возобновляемых источников энергии для освещения зоны отдыха</t>
    </r>
  </si>
  <si>
    <r>
      <rPr>
        <i/>
        <u/>
        <sz val="12"/>
        <color theme="1"/>
        <rFont val="Times New Roman"/>
        <family val="1"/>
        <charset val="204"/>
      </rPr>
      <t>Показатель 3</t>
    </r>
    <r>
      <rPr>
        <sz val="12"/>
        <color theme="1"/>
        <rFont val="Times New Roman"/>
        <family val="1"/>
        <charset val="204"/>
      </rPr>
      <t xml:space="preserve">
Выполнение «мягких» мероприятий программы</t>
    </r>
  </si>
  <si>
    <t>Приложение № 2
к муниципальной Программе</t>
  </si>
  <si>
    <r>
      <t>«</t>
    </r>
    <r>
      <rPr>
        <u/>
        <sz val="14"/>
        <color rgb="FF000000"/>
        <rFont val="Times New Roman"/>
        <family val="1"/>
        <charset val="204"/>
      </rPr>
      <t>Организация и содержание мест захоронения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</si>
  <si>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содержания мест захоронения
</t>
    </r>
  </si>
  <si>
    <r>
      <rPr>
        <i/>
        <u/>
        <sz val="12"/>
        <color theme="1"/>
        <rFont val="Times New Roman"/>
        <family val="1"/>
        <charset val="204"/>
      </rPr>
      <t>Показатель 1</t>
    </r>
    <r>
      <rPr>
        <sz val="12"/>
        <color theme="1"/>
        <rFont val="Times New Roman"/>
        <family val="1"/>
        <charset val="204"/>
      </rPr>
      <t xml:space="preserve">
Содержание мест захоронения</t>
    </r>
  </si>
  <si>
    <t>га</t>
  </si>
  <si>
    <t>Приложение № 3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</si>
  <si>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</si>
  <si>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Проектирование, строительство и ввод в эксплуатацию объектов инженерной и транспортной инфраструктуры в районах массовой застройки. </t>
    </r>
  </si>
  <si>
    <r>
      <rPr>
        <i/>
        <u/>
        <sz val="12"/>
        <color theme="1"/>
        <rFont val="Times New Roman"/>
        <family val="1"/>
        <charset val="204"/>
      </rPr>
      <t>Показатель 1</t>
    </r>
    <r>
      <rPr>
        <sz val="12"/>
        <color theme="1"/>
        <rFont val="Times New Roman"/>
        <family val="1"/>
        <charset val="204"/>
      </rPr>
      <t xml:space="preserve">
Улучшение инженерной и транспортной инфраструктуры в районах массовых жилых застроек</t>
    </r>
  </si>
  <si>
    <t>Приложение № 4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</si>
  <si>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</si>
  <si>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Ремонт освободившихся жилых помещений в соответствии с санитарно-техническими нормами</t>
    </r>
  </si>
  <si>
    <r>
      <rPr>
        <i/>
        <u/>
        <sz val="12"/>
        <color theme="1"/>
        <rFont val="Times New Roman"/>
        <family val="1"/>
        <charset val="204"/>
      </rPr>
      <t>Показатель 1</t>
    </r>
    <r>
      <rPr>
        <sz val="12"/>
        <color theme="1"/>
        <rFont val="Times New Roman"/>
        <family val="1"/>
        <charset val="204"/>
      </rPr>
      <t xml:space="preserve">
общая площадь отремонтированных жилых помещений</t>
    </r>
  </si>
  <si>
    <r>
      <rPr>
        <b/>
        <u/>
        <sz val="12"/>
        <color rgb="FF000000"/>
        <rFont val="Times New Roman"/>
        <family val="1"/>
        <charset val="204"/>
      </rPr>
      <t>Задача №2</t>
    </r>
    <r>
      <rPr>
        <sz val="12"/>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 </t>
    </r>
  </si>
  <si>
    <r>
      <rPr>
        <i/>
        <u/>
        <sz val="12"/>
        <color theme="1"/>
        <rFont val="Times New Roman"/>
        <family val="1"/>
        <charset val="204"/>
      </rPr>
      <t>Показатель 1</t>
    </r>
    <r>
      <rPr>
        <sz val="12"/>
        <color theme="1"/>
        <rFont val="Times New Roman"/>
        <family val="1"/>
        <charset val="204"/>
      </rPr>
      <t xml:space="preserve">
Количество заменённых газовых плит, газовых колонок</t>
    </r>
  </si>
  <si>
    <r>
      <rPr>
        <b/>
        <u/>
        <sz val="12"/>
        <color rgb="FF000000"/>
        <rFont val="Times New Roman"/>
        <family val="1"/>
        <charset val="204"/>
      </rPr>
      <t>Задача №3</t>
    </r>
    <r>
      <rPr>
        <sz val="12"/>
        <color rgb="FF000000"/>
        <rFont val="Times New Roman"/>
        <family val="1"/>
        <charset val="204"/>
      </rPr>
      <t xml:space="preserve">
Приобретение жилых помещений для малоимущих граждан</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</si>
  <si>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 </t>
    </r>
  </si>
  <si>
    <t>Приложение № 5
к муниципальной Программе</t>
  </si>
  <si>
    <r>
      <t>«</t>
    </r>
    <r>
      <rPr>
        <u/>
        <sz val="14"/>
        <color rgb="FF000000"/>
        <rFont val="Times New Roman"/>
        <family val="1"/>
        <charset val="204"/>
      </rPr>
      <t>Строительство и реконструкция объектов водоснабжение и водоотведение
в муниципальном образовании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</si>
  <si>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(в том числе:  на безаварийную работу объектов водоснабжения)</t>
    </r>
  </si>
  <si>
    <r>
      <rPr>
        <i/>
        <u/>
        <sz val="12"/>
        <color theme="1"/>
        <rFont val="Times New Roman"/>
        <family val="1"/>
        <charset val="204"/>
      </rPr>
      <t>Показатель 1</t>
    </r>
    <r>
      <rPr>
        <sz val="12"/>
        <color theme="1"/>
        <rFont val="Times New Roman"/>
        <family val="1"/>
        <charset val="204"/>
      </rPr>
      <t xml:space="preserve">
Доля водопроводных сетей нуждающихся в замене    </t>
    </r>
  </si>
  <si>
    <t>Приложение № 6
к муниципальной Программе</t>
  </si>
  <si>
    <r>
      <t>«</t>
    </r>
    <r>
      <rPr>
        <u/>
        <sz val="14"/>
        <color rgb="FF000000"/>
        <rFont val="Times New Roman"/>
        <family val="1"/>
        <charset val="204"/>
      </rPr>
      <t>Газификация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</si>
  <si>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Подключить к сетям газоснабжения города Кингисепп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</si>
  <si>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м</t>
  </si>
  <si>
    <t>здание</t>
  </si>
  <si>
    <r>
      <rPr>
        <i/>
        <u/>
        <sz val="12"/>
        <color theme="1"/>
        <rFont val="Times New Roman"/>
        <family val="1"/>
        <charset val="204"/>
      </rPr>
      <t>Показатель 2</t>
    </r>
    <r>
      <rPr>
        <sz val="12"/>
        <color theme="1"/>
        <rFont val="Times New Roman"/>
        <family val="1"/>
        <charset val="204"/>
      </rPr>
      <t xml:space="preserve">
Газификация здания городской бани</t>
    </r>
  </si>
  <si>
    <r>
      <rPr>
        <i/>
        <u/>
        <sz val="12"/>
        <color theme="1"/>
        <rFont val="Times New Roman"/>
        <family val="1"/>
        <charset val="204"/>
      </rPr>
      <t>Показатель 1</t>
    </r>
    <r>
      <rPr>
        <sz val="12"/>
        <color theme="1"/>
        <rFont val="Times New Roman"/>
        <family val="1"/>
        <charset val="204"/>
      </rPr>
      <t xml:space="preserve">
Протяженность газовых сетей</t>
    </r>
  </si>
  <si>
    <t>Приложение № 7
к муниципальной Программе</t>
  </si>
  <si>
    <r>
      <t>«</t>
    </r>
    <r>
      <rPr>
        <u/>
        <sz val="14"/>
        <color rgb="FF000000"/>
        <rFont val="Times New Roman"/>
        <family val="1"/>
        <charset val="204"/>
      </rPr>
      <t>Формирование комфортной городской среды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</si>
  <si>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Повышение уровня благоустройства общественных и дворовых 
территорий
</t>
    </r>
  </si>
  <si>
    <t>Федеральный бюджет и бюджет Ленинградской области</t>
  </si>
  <si>
    <t xml:space="preserve">Федеральный бюджет </t>
  </si>
  <si>
    <t>бюджет ЛО</t>
  </si>
  <si>
    <r>
      <rPr>
        <i/>
        <u/>
        <sz val="12"/>
        <color theme="1"/>
        <rFont val="Times New Roman"/>
        <family val="1"/>
        <charset val="204"/>
      </rPr>
      <t>Показатель 1</t>
    </r>
    <r>
      <rPr>
        <sz val="12"/>
        <color theme="1"/>
        <rFont val="Times New Roman"/>
        <family val="1"/>
        <charset val="204"/>
      </rPr>
      <t xml:space="preserve">
Количество благоустроенных общественных территорий </t>
    </r>
  </si>
  <si>
    <r>
      <rPr>
        <i/>
        <u/>
        <sz val="12"/>
        <color theme="1"/>
        <rFont val="Times New Roman"/>
        <family val="1"/>
        <charset val="204"/>
      </rPr>
      <t>Показатель 2</t>
    </r>
    <r>
      <rPr>
        <sz val="12"/>
        <color theme="1"/>
        <rFont val="Times New Roman"/>
        <family val="1"/>
        <charset val="204"/>
      </rPr>
      <t xml:space="preserve">
Количество дворовых территорий с комплексным благоустройством</t>
    </r>
  </si>
  <si>
    <t>Приложение № 8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</si>
  <si>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</si>
  <si>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
</t>
    </r>
  </si>
  <si>
    <r>
      <rPr>
        <i/>
        <u/>
        <sz val="12"/>
        <color theme="1"/>
        <rFont val="Times New Roman"/>
        <family val="1"/>
        <charset val="204"/>
      </rPr>
      <t>Показатель 1</t>
    </r>
    <r>
      <rPr>
        <sz val="12"/>
        <color theme="1"/>
        <rFont val="Times New Roman"/>
        <family val="1"/>
        <charset val="204"/>
      </rPr>
      <t xml:space="preserve">
Количество граждан, с членами их семей и получивших социальную выплату</t>
    </r>
  </si>
  <si>
    <t>Человек (семей)</t>
  </si>
  <si>
    <r>
      <rPr>
        <b/>
        <u/>
        <sz val="12"/>
        <color rgb="FF000000"/>
        <rFont val="Times New Roman"/>
        <family val="1"/>
        <charset val="204"/>
      </rPr>
      <t>Задача №2</t>
    </r>
    <r>
      <rPr>
        <sz val="12"/>
        <color rgb="FF000000"/>
        <rFont val="Times New Roman"/>
        <family val="1"/>
        <charset val="204"/>
      </rPr>
      <t xml:space="preserve">
«Обеспечение жильем молодых семей»
</t>
    </r>
  </si>
  <si>
    <r>
      <rPr>
        <i/>
        <u/>
        <sz val="12"/>
        <color theme="1"/>
        <rFont val="Times New Roman"/>
        <family val="1"/>
        <charset val="204"/>
      </rPr>
      <t>Показатель 1</t>
    </r>
    <r>
      <rPr>
        <sz val="12"/>
        <color theme="1"/>
        <rFont val="Times New Roman"/>
        <family val="1"/>
        <charset val="204"/>
      </rPr>
      <t xml:space="preserve">
Количество молодых семей, нуждающимся в улучшении жилищных условий и получивших социальную выплату</t>
    </r>
  </si>
  <si>
    <t>молодых семей</t>
  </si>
  <si>
    <r>
      <rPr>
        <b/>
        <u/>
        <sz val="12"/>
        <color rgb="FF000000"/>
        <rFont val="Times New Roman"/>
        <family val="1"/>
        <charset val="204"/>
      </rPr>
      <t>Задача №3</t>
    </r>
    <r>
      <rPr>
        <sz val="12"/>
        <color rgb="FF000000"/>
        <rFont val="Times New Roman"/>
        <family val="1"/>
        <charset val="204"/>
      </rPr>
      <t xml:space="preserve">
Предоставление социальной выплаты, дополнительной социальной выплаты гражданам, в том числе молодым семьям, нуждающимся в улучшении жилищных условий
</t>
    </r>
  </si>
  <si>
    <r>
      <rPr>
        <i/>
        <u/>
        <sz val="12"/>
        <color theme="1"/>
        <rFont val="Times New Roman"/>
        <family val="1"/>
        <charset val="204"/>
      </rPr>
      <t>Показатель 1</t>
    </r>
    <r>
      <rPr>
        <sz val="12"/>
        <color theme="1"/>
        <rFont val="Times New Roman"/>
        <family val="1"/>
        <charset val="204"/>
      </rPr>
      <t xml:space="preserve">
Количество граждан, в том числе молодых семей, нуждающихся в улучшении жилищных условий и получивших социальную выплату</t>
    </r>
  </si>
  <si>
    <t xml:space="preserve">молодых граждан, молодых семей </t>
  </si>
  <si>
    <r>
      <rPr>
        <b/>
        <u/>
        <sz val="12"/>
        <color rgb="FF000000"/>
        <rFont val="Times New Roman"/>
        <family val="1"/>
        <charset val="204"/>
      </rPr>
      <t>Задача №4</t>
    </r>
    <r>
      <rPr>
        <sz val="12"/>
        <color rgb="FF000000"/>
        <rFont val="Times New Roman"/>
        <family val="1"/>
        <charset val="204"/>
      </rPr>
      <t xml:space="preserve">
Переселение граждан из аварийного жилищного фонда (ликвидация аварийного жилищного фонда)
</t>
    </r>
  </si>
  <si>
    <r>
      <rPr>
        <i/>
        <u/>
        <sz val="12"/>
        <color theme="1"/>
        <rFont val="Times New Roman"/>
        <family val="1"/>
        <charset val="204"/>
      </rPr>
      <t>Показатель 1</t>
    </r>
    <r>
      <rPr>
        <sz val="12"/>
        <color theme="1"/>
        <rFont val="Times New Roman"/>
        <family val="1"/>
        <charset val="204"/>
      </rPr>
      <t xml:space="preserve">
Количество приобретенных жилых помещений</t>
    </r>
  </si>
  <si>
    <t>фонд</t>
  </si>
  <si>
    <r>
      <rPr>
        <i/>
        <u/>
        <sz val="12"/>
        <color theme="1"/>
        <rFont val="Times New Roman"/>
        <family val="1"/>
        <charset val="204"/>
      </rPr>
      <t>Показатель 2</t>
    </r>
    <r>
      <rPr>
        <sz val="12"/>
        <color theme="1"/>
        <rFont val="Times New Roman"/>
        <family val="1"/>
        <charset val="204"/>
      </rPr>
      <t xml:space="preserve">
Количест-во выкупленных жилых помещений</t>
    </r>
  </si>
  <si>
    <r>
      <rPr>
        <i/>
        <u/>
        <sz val="12"/>
        <color theme="1"/>
        <rFont val="Times New Roman"/>
        <family val="1"/>
        <charset val="204"/>
      </rPr>
      <t>Показатель 3</t>
    </r>
    <r>
      <rPr>
        <sz val="12"/>
        <color theme="1"/>
        <rFont val="Times New Roman"/>
        <family val="1"/>
        <charset val="204"/>
      </rPr>
      <t xml:space="preserve">
Отчет оценщика</t>
    </r>
  </si>
  <si>
    <r>
      <rPr>
        <i/>
        <u/>
        <sz val="12"/>
        <color theme="1"/>
        <rFont val="Times New Roman"/>
        <family val="1"/>
        <charset val="204"/>
      </rPr>
      <t>Показатель 4</t>
    </r>
    <r>
      <rPr>
        <sz val="12"/>
        <color theme="1"/>
        <rFont val="Times New Roman"/>
        <family val="1"/>
        <charset val="204"/>
      </rPr>
      <t xml:space="preserve">
Количество снесенных расселенных аварийных домов  </t>
    </r>
  </si>
  <si>
    <t>Приложение № 9
к муниципальной Программе</t>
  </si>
  <si>
    <r>
      <t>«</t>
    </r>
    <r>
      <rPr>
        <u/>
        <sz val="14"/>
        <color rgb="FF000000"/>
        <rFont val="Times New Roman"/>
        <family val="1"/>
        <charset val="204"/>
      </rPr>
      <t>Обеспечение условий реализации программы</t>
    </r>
    <r>
      <rPr>
        <u/>
        <sz val="14"/>
        <color theme="1"/>
        <rFont val="Times New Roman"/>
        <family val="1"/>
        <charset val="204"/>
      </rPr>
      <t>» </t>
    </r>
  </si>
  <si>
    <r>
      <rPr>
        <b/>
        <u/>
        <sz val="12"/>
        <color rgb="FF000000"/>
        <rFont val="Times New Roman"/>
        <family val="1"/>
        <charset val="204"/>
      </rPr>
      <t>Задача №1</t>
    </r>
    <r>
      <rPr>
        <sz val="12"/>
        <color rgb="FF000000"/>
        <rFont val="Times New Roman"/>
        <family val="1"/>
        <charset val="204"/>
      </rPr>
      <t xml:space="preserve">
Обеспечение условий реализации муниципальных 
программ и подпрограмм МО  «Кингисеппское городское поселение» МО  «Кингисеппский муниципальный район» Ленинградской области в сфере дорожного хозяйства, жилищно-коммунального хозяйства и благоустройства
</t>
    </r>
  </si>
  <si>
    <r>
      <rPr>
        <i/>
        <u/>
        <sz val="12"/>
        <color theme="1"/>
        <rFont val="Times New Roman"/>
        <family val="1"/>
        <charset val="204"/>
      </rPr>
      <t>Показатель 1</t>
    </r>
    <r>
      <rPr>
        <sz val="12"/>
        <color theme="1"/>
        <rFont val="Times New Roman"/>
        <family val="1"/>
        <charset val="204"/>
      </rPr>
      <t xml:space="preserve">
Финансовое обеспечение исполнения расходных обязательств в рамках муниципальных программ</t>
    </r>
  </si>
  <si>
    <t>Базовое значение показателя
(на начало реализации подпрограммы)</t>
  </si>
  <si>
    <r>
      <t>«</t>
    </r>
    <r>
      <rPr>
        <u/>
        <sz val="14"/>
        <color rgb="FF000000"/>
        <rFont val="Times New Roman"/>
        <family val="1"/>
        <charset val="204"/>
      </rPr>
      <t>Обращение с отходами</t>
    </r>
    <r>
      <rPr>
        <u/>
        <sz val="14"/>
        <color theme="1"/>
        <rFont val="Times New Roman"/>
        <family val="1"/>
        <charset val="204"/>
      </rPr>
      <t>» </t>
    </r>
  </si>
  <si>
    <t>Приложение № 10
к муниципальной Программе</t>
  </si>
  <si>
    <r>
      <rPr>
        <b/>
        <u/>
        <sz val="12"/>
        <color rgb="FF000000"/>
        <rFont val="Times New Roman"/>
        <family val="1"/>
        <charset val="204"/>
      </rPr>
      <t>Задача №1</t>
    </r>
    <r>
      <rPr>
        <sz val="12"/>
        <color rgb="FF000000"/>
        <rFont val="Times New Roman"/>
        <family val="1"/>
        <charset val="204"/>
      </rPr>
      <t xml:space="preserve">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
</t>
    </r>
  </si>
  <si>
    <r>
      <rPr>
        <i/>
        <u/>
        <sz val="12"/>
        <color theme="1"/>
        <rFont val="Times New Roman"/>
        <family val="1"/>
        <charset val="204"/>
      </rPr>
      <t>Показатель 1</t>
    </r>
    <r>
      <rPr>
        <sz val="12"/>
        <color theme="1"/>
        <rFont val="Times New Roman"/>
        <family val="1"/>
        <charset val="204"/>
      </rPr>
      <t xml:space="preserve">
Количество мест (площадок) накопления твердых коммунальных отходов</t>
    </r>
  </si>
  <si>
    <t>бюджет МО «Кингисеппское городское поселение»</t>
  </si>
  <si>
    <t>Сметный расчет</t>
  </si>
  <si>
    <t>–</t>
  </si>
  <si>
    <t>2016 год  –</t>
  </si>
  <si>
    <t>2017 год  –</t>
  </si>
  <si>
    <t>2018 год  –</t>
  </si>
  <si>
    <t>2019 год  –</t>
  </si>
  <si>
    <t>2020 год  –</t>
  </si>
  <si>
    <t xml:space="preserve">2021 год  – </t>
  </si>
  <si>
    <t>Приложение № 12
к муниципальной Программе</t>
  </si>
  <si>
    <t>Приложение № 11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</si>
  <si>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МО «Кингисеппское городское поселение»</t>
    </r>
    <r>
      <rPr>
        <u/>
        <sz val="14"/>
        <color theme="1"/>
        <rFont val="Times New Roman"/>
        <family val="1"/>
        <charset val="204"/>
      </rPr>
      <t>» </t>
    </r>
  </si>
  <si>
    <r>
      <rPr>
        <i/>
        <u/>
        <sz val="12"/>
        <color theme="1"/>
        <rFont val="Times New Roman"/>
        <family val="1"/>
        <charset val="204"/>
      </rPr>
      <t>Показатель 1</t>
    </r>
    <r>
      <rPr>
        <sz val="12"/>
        <color theme="1"/>
        <rFont val="Times New Roman"/>
        <family val="1"/>
        <charset val="204"/>
      </rPr>
      <t xml:space="preserve">
Количество АИТП</t>
    </r>
  </si>
  <si>
    <r>
      <rPr>
        <b/>
        <u/>
        <sz val="12"/>
        <color rgb="FF000000"/>
        <rFont val="Times New Roman"/>
        <family val="1"/>
        <charset val="204"/>
      </rPr>
      <t>Задача №1</t>
    </r>
    <r>
      <rPr>
        <sz val="12"/>
        <color rgb="FF000000"/>
        <rFont val="Times New Roman"/>
        <family val="1"/>
        <charset val="204"/>
      </rPr>
      <t xml:space="preserve">
Установка АИТП с погодным и часовым регулированием в многоквартирных жилых домах</t>
    </r>
  </si>
  <si>
    <r>
      <rPr>
        <b/>
        <u/>
        <sz val="12"/>
        <color rgb="FF000000"/>
        <rFont val="Times New Roman"/>
        <family val="1"/>
        <charset val="204"/>
      </rPr>
      <t>Задача №2</t>
    </r>
    <r>
      <rPr>
        <sz val="12"/>
        <color rgb="FF000000"/>
        <rFont val="Times New Roman"/>
        <family val="1"/>
        <charset val="204"/>
      </rPr>
      <t xml:space="preserve">
Приобретение автономных источников электроснабжения (дизель-генераторов)</t>
    </r>
  </si>
  <si>
    <r>
      <rPr>
        <i/>
        <u/>
        <sz val="12"/>
        <color theme="1"/>
        <rFont val="Times New Roman"/>
        <family val="1"/>
        <charset val="204"/>
      </rPr>
      <t>Показатель 1</t>
    </r>
    <r>
      <rPr>
        <sz val="12"/>
        <color theme="1"/>
        <rFont val="Times New Roman"/>
        <family val="1"/>
        <charset val="204"/>
      </rPr>
      <t xml:space="preserve">
Количество дизель-генераторов</t>
    </r>
  </si>
  <si>
    <t>Представление обоснования финансовых ресурсов, необходимых для реализации мероприятий муниципальной Программы «Развитие жилищно-коммунального хозяйства и благоустройство
территории Кингисеппского городского поселения»</t>
  </si>
  <si>
    <t xml:space="preserve">Обеспечение и повышение комфортности
условий проживания граждан </t>
  </si>
  <si>
    <t>бюджет Ленинградской области</t>
  </si>
  <si>
    <t>Тарифное регулирование</t>
  </si>
  <si>
    <r>
      <rPr>
        <b/>
        <i/>
        <sz val="12"/>
        <color rgb="FF000000"/>
        <rFont val="Times New Roman"/>
        <family val="1"/>
        <charset val="204"/>
      </rPr>
      <t>Мероприятие 2</t>
    </r>
    <r>
      <rPr>
        <sz val="12"/>
        <color rgb="FF000000"/>
        <rFont val="Times New Roman"/>
        <family val="1"/>
        <charset val="204"/>
      </rPr>
      <t xml:space="preserve">                                 Содержание, обслуживание, капитальный и текущий ремонт уличного освещения</t>
    </r>
  </si>
  <si>
    <r>
      <rPr>
        <b/>
        <i/>
        <sz val="12"/>
        <color rgb="FF000000"/>
        <rFont val="Times New Roman"/>
        <family val="1"/>
        <charset val="204"/>
      </rPr>
      <t>Мероприятие 3</t>
    </r>
    <r>
      <rPr>
        <sz val="12"/>
        <color rgb="FF000000"/>
        <rFont val="Times New Roman"/>
        <family val="1"/>
        <charset val="204"/>
      </rPr>
      <t xml:space="preserve">                               Проектирование и строительство объектов уличного освещения</t>
    </r>
  </si>
  <si>
    <r>
      <rPr>
        <b/>
        <i/>
        <sz val="12"/>
        <color rgb="FF000000"/>
        <rFont val="Times New Roman"/>
        <family val="1"/>
        <charset val="204"/>
      </rPr>
      <t>Мероприятие 4</t>
    </r>
    <r>
      <rPr>
        <sz val="12"/>
        <color rgb="FF000000"/>
        <rFont val="Times New Roman"/>
        <family val="1"/>
        <charset val="204"/>
      </rPr>
      <t xml:space="preserve">                             Проектирование и строительство объектов освещения пешеходной зоны</t>
    </r>
  </si>
  <si>
    <t>2021 год  –</t>
  </si>
  <si>
    <t>Подпрограмма 3.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</si>
  <si>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t>Подпрограмма 4. «Обеспечение малоимущих граждан жилыми помещениями на территории Кингисеппского городского поселения»</t>
  </si>
  <si>
    <t>2022 год  –</t>
  </si>
  <si>
    <t>2023 год  –</t>
  </si>
  <si>
    <t>2024 год  –</t>
  </si>
  <si>
    <t>Подпрограмма 5. «Газификация МО «Кингисеппское городское поселение»»</t>
  </si>
  <si>
    <t>Подпрограмма 6.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</si>
  <si>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7. «Формирование комфортной городской среды»</t>
  </si>
  <si>
    <t>Федеральный бюджет</t>
  </si>
  <si>
    <t xml:space="preserve">2022 год  – </t>
  </si>
  <si>
    <t xml:space="preserve">2023 год  – </t>
  </si>
  <si>
    <t xml:space="preserve">2024 год  – </t>
  </si>
  <si>
    <r>
      <rPr>
        <b/>
        <i/>
        <sz val="12"/>
        <color rgb="FF000000"/>
        <rFont val="Times New Roman"/>
        <family val="1"/>
        <charset val="204"/>
      </rPr>
      <t xml:space="preserve">Мероприятие 7
</t>
    </r>
    <r>
      <rPr>
        <sz val="12"/>
        <color rgb="FF000000"/>
        <rFont val="Times New Roman"/>
        <family val="1"/>
        <charset val="204"/>
      </rPr>
      <t>Расходы на содержание и ремонт ливневой канализации</t>
    </r>
  </si>
  <si>
    <r>
      <rPr>
        <b/>
        <i/>
        <sz val="12"/>
        <color rgb="FF000000"/>
        <rFont val="Times New Roman"/>
        <family val="1"/>
        <charset val="204"/>
      </rPr>
      <t xml:space="preserve">Мероприятие 6
</t>
    </r>
    <r>
      <rPr>
        <sz val="12"/>
        <color rgb="FF000000"/>
        <rFont val="Times New Roman"/>
        <family val="1"/>
        <charset val="204"/>
      </rPr>
      <t xml:space="preserve">Расходы на оформление города к праздникам </t>
    </r>
  </si>
  <si>
    <r>
      <rPr>
        <b/>
        <i/>
        <sz val="12"/>
        <color rgb="FF000000"/>
        <rFont val="Times New Roman"/>
        <family val="1"/>
        <charset val="204"/>
      </rPr>
      <t xml:space="preserve">Мероприятие 5
</t>
    </r>
    <r>
      <rPr>
        <sz val="12"/>
        <color rgb="FF000000"/>
        <rFont val="Times New Roman"/>
        <family val="1"/>
        <charset val="204"/>
      </rPr>
      <t>Ремонт и содержание детских городков и игровых площадок, находящихся в муниципальной собственности, и благоустройство их территорий</t>
    </r>
  </si>
  <si>
    <r>
      <rPr>
        <b/>
        <i/>
        <sz val="12"/>
        <color rgb="FF000000"/>
        <rFont val="Times New Roman"/>
        <family val="1"/>
        <charset val="204"/>
      </rPr>
      <t xml:space="preserve">Мероприятие 1
</t>
    </r>
    <r>
      <rPr>
        <sz val="12"/>
        <color rgb="FF000000"/>
        <rFont val="Times New Roman"/>
        <family val="1"/>
        <charset val="204"/>
      </rPr>
      <t>Расходы на осуществление платы за электроэнергию уличного освещения</t>
    </r>
  </si>
  <si>
    <r>
      <rPr>
        <b/>
        <i/>
        <sz val="12"/>
        <color rgb="FF000000"/>
        <rFont val="Times New Roman"/>
        <family val="1"/>
        <charset val="204"/>
      </rPr>
      <t xml:space="preserve">Мероприятие 1
</t>
    </r>
    <r>
      <rPr>
        <sz val="12"/>
        <color rgb="FF000000"/>
        <rFont val="Times New Roman"/>
        <family val="1"/>
        <charset val="204"/>
      </rPr>
      <t>Расходы на организацию и содержание мест захоронения</t>
    </r>
  </si>
  <si>
    <r>
      <rPr>
        <b/>
        <i/>
        <sz val="12"/>
        <color rgb="FF000000"/>
        <rFont val="Times New Roman"/>
        <family val="1"/>
        <charset val="204"/>
      </rPr>
      <t xml:space="preserve">Мероприятие 1
</t>
    </r>
    <r>
      <rPr>
        <sz val="12"/>
        <color rgb="FF000000"/>
        <rFont val="Times New Roman"/>
        <family val="1"/>
        <charset val="204"/>
      </rPr>
      <t>Расходы на проектирование и строительство объектов инженерной и транспортной инфраструктуры</t>
    </r>
  </si>
  <si>
    <r>
      <rPr>
        <b/>
        <i/>
        <sz val="12"/>
        <color rgb="FF000000"/>
        <rFont val="Times New Roman"/>
        <family val="1"/>
        <charset val="204"/>
      </rPr>
      <t xml:space="preserve">Мероприятие 1
</t>
    </r>
    <r>
      <rPr>
        <sz val="12"/>
        <color rgb="FF000000"/>
        <rFont val="Times New Roman"/>
        <family val="1"/>
        <charset val="204"/>
      </rPr>
      <t xml:space="preserve">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 </t>
    </r>
  </si>
  <si>
    <r>
      <rPr>
        <b/>
        <i/>
        <sz val="12"/>
        <color rgb="FF000000"/>
        <rFont val="Times New Roman"/>
        <family val="1"/>
        <charset val="204"/>
      </rPr>
      <t xml:space="preserve">Мероприятие 2
</t>
    </r>
    <r>
      <rPr>
        <sz val="12"/>
        <color rgb="FF000000"/>
        <rFont val="Times New Roman"/>
        <family val="1"/>
        <charset val="204"/>
      </rPr>
      <t>Замена аварийного оборудования (газовых плит, газовых колонок) в коммунальных муниципальных квартирах</t>
    </r>
  </si>
  <si>
    <r>
      <rPr>
        <b/>
        <i/>
        <sz val="12"/>
        <color rgb="FF000000"/>
        <rFont val="Times New Roman"/>
        <family val="1"/>
        <charset val="204"/>
      </rPr>
      <t xml:space="preserve">Мероприятие 3
</t>
    </r>
    <r>
      <rPr>
        <sz val="12"/>
        <color rgb="FF000000"/>
        <rFont val="Times New Roman"/>
        <family val="1"/>
        <charset val="204"/>
      </rPr>
      <t>Приобретение жилых помещений для малоимущих граждан</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</si>
  <si>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t>
    </r>
  </si>
  <si>
    <r>
      <rPr>
        <b/>
        <i/>
        <sz val="12"/>
        <color rgb="FF000000"/>
        <rFont val="Times New Roman"/>
        <family val="1"/>
        <charset val="204"/>
      </rPr>
      <t xml:space="preserve">Мероприятие 1
</t>
    </r>
    <r>
      <rPr>
        <sz val="12"/>
        <color rgb="FF000000"/>
        <rFont val="Times New Roman"/>
        <family val="1"/>
        <charset val="204"/>
      </rPr>
      <t>Проектирование и строительство водопроводных сетей</t>
    </r>
  </si>
  <si>
    <r>
      <rPr>
        <b/>
        <i/>
        <sz val="12"/>
        <color rgb="FF000000"/>
        <rFont val="Times New Roman"/>
        <family val="1"/>
        <charset val="204"/>
      </rPr>
      <t>Мероприятие 2</t>
    </r>
    <r>
      <rPr>
        <sz val="12"/>
        <color rgb="FF000000"/>
        <rFont val="Times New Roman"/>
        <family val="1"/>
        <charset val="204"/>
      </rPr>
      <t xml:space="preserve"> 
Реконструкция, модернизация, капитальный и текущий ремонт объектов водоснабжения:
 - капитальный ремонт водопровода внутренним диаметром 200 мм в 1-м микрорайоне (от Б.Бульвара до Крикковского шоссе), г.Кингисепп;
 - замена запорной арматуры на падающих водоводах и на насосной станции 2-го подъема;
 - реагентная промывка магистральных водоводов (от ВОС «Сережино»: d 500мм до котельной и двух чугунных d 400мм до железнодорожного переезда) г. Кингисеппа</t>
    </r>
  </si>
  <si>
    <r>
      <rPr>
        <b/>
        <i/>
        <sz val="12"/>
        <color rgb="FF000000"/>
        <rFont val="Times New Roman"/>
        <family val="1"/>
        <charset val="204"/>
      </rPr>
      <t xml:space="preserve">Мероприятие 3
</t>
    </r>
    <r>
      <rPr>
        <sz val="12"/>
        <color rgb="FF000000"/>
        <rFont val="Times New Roman"/>
        <family val="1"/>
        <charset val="204"/>
      </rPr>
      <t>Реализация мероприятий, направленных на улучшение качества питьевой воды</t>
    </r>
  </si>
  <si>
    <r>
      <rPr>
        <b/>
        <i/>
        <sz val="12"/>
        <color rgb="FF000000"/>
        <rFont val="Times New Roman"/>
        <family val="1"/>
        <charset val="204"/>
      </rPr>
      <t xml:space="preserve">Мероприятие 4
</t>
    </r>
    <r>
      <rPr>
        <sz val="12"/>
        <color rgb="FF000000"/>
        <rFont val="Times New Roman"/>
        <family val="1"/>
        <charset val="204"/>
      </rPr>
      <t>Реализация мероприятий, направленных на безаварийную работу объектов водоснабжения и водоотведения</t>
    </r>
  </si>
  <si>
    <t>Подпрограмма 8. «Обеспечение качественным жильем граждан на территории МО «Кингисеппское городское поселение»</t>
  </si>
  <si>
    <r>
      <rPr>
        <b/>
        <i/>
        <sz val="12"/>
        <color rgb="FF000000"/>
        <rFont val="Times New Roman"/>
        <family val="1"/>
        <charset val="204"/>
      </rPr>
      <t xml:space="preserve">Мероприятие 1
</t>
    </r>
    <r>
      <rPr>
        <sz val="12"/>
        <color rgb="FF000000"/>
        <rFont val="Times New Roman"/>
        <family val="1"/>
        <charset val="204"/>
      </rPr>
      <t>«Поддержка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r>
  </si>
  <si>
    <t xml:space="preserve">55% средства бюджета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</si>
  <si>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 xml:space="preserve">«Обеспечение жильем молодых семей» </t>
    </r>
  </si>
  <si>
    <r>
      <rPr>
        <b/>
        <u/>
        <sz val="11"/>
        <color rgb="FF000000"/>
        <rFont val="Times New Roman"/>
        <family val="1"/>
        <charset val="204"/>
      </rPr>
      <t xml:space="preserve">5%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</si>
  <si>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r>
      <rPr>
        <b/>
        <i/>
        <sz val="12"/>
        <color rgb="FF000000"/>
        <rFont val="Times New Roman"/>
        <family val="1"/>
        <charset val="204"/>
      </rPr>
      <t xml:space="preserve">Мероприятие 3
</t>
    </r>
    <r>
      <rPr>
        <sz val="12"/>
        <color rgb="FF000000"/>
        <rFont val="Times New Roman"/>
        <family val="1"/>
        <charset val="204"/>
      </rPr>
      <t xml:space="preserve">«Предоставление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 </t>
    </r>
  </si>
  <si>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</si>
  <si>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r>
      <rPr>
        <b/>
        <sz val="11"/>
        <color rgb="FF000000"/>
        <rFont val="Times New Roman"/>
        <family val="1"/>
        <charset val="204"/>
      </rPr>
      <t xml:space="preserve"> 50%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50%)</t>
    </r>
  </si>
  <si>
    <r>
      <t xml:space="preserve"> </t>
    </r>
    <r>
      <rPr>
        <b/>
        <sz val="11"/>
        <color rgb="FF000000"/>
        <rFont val="Times New Roman"/>
        <family val="1"/>
        <charset val="204"/>
      </rPr>
      <t>60% исходя из расчета:</t>
    </r>
    <r>
      <rPr>
        <sz val="11"/>
        <color rgb="FF000000"/>
        <rFont val="Times New Roman"/>
        <family val="1"/>
        <charset val="204"/>
      </rPr>
      <t xml:space="preserve"> социальная норма (кв.метры) для предоставления субсидии (социальной выплаты)
1 человек – 33 кв.м
2 человека – 42 кв.м,
3 человека – 54 кв.м,
4 человека – 72 кв.м,
далее по 18 кв.м на одного человека) умножается на стоимость 1 кв.м действующую на дату выдачи субсидии (социальной выплаты) и умножается на 60%</t>
    </r>
  </si>
  <si>
    <t>55% средства бюджета Ленинградской области</t>
  </si>
  <si>
    <r>
      <rPr>
        <b/>
        <i/>
        <sz val="12"/>
        <color rgb="FF000000"/>
        <rFont val="Times New Roman"/>
        <family val="1"/>
        <charset val="204"/>
      </rPr>
      <t xml:space="preserve">Мероприятие 4
</t>
    </r>
    <r>
      <rPr>
        <sz val="12"/>
        <color rgb="FF000000"/>
        <rFont val="Times New Roman"/>
        <family val="1"/>
        <charset val="204"/>
      </rPr>
      <t>Приобретение жилых помещений для граждан, переселяемых из аварийного жилищного фонда</t>
    </r>
  </si>
  <si>
    <t>Метод сопоставимых рыночных цен</t>
  </si>
  <si>
    <t>средств Фонда содействия реформированию ЖКХ</t>
  </si>
  <si>
    <t>Отчет оценщика</t>
  </si>
  <si>
    <t>Подпрограмма 9. «Обеспечение условий реализации программы»</t>
  </si>
  <si>
    <r>
      <rPr>
        <b/>
        <i/>
        <sz val="12"/>
        <color rgb="FF000000"/>
        <rFont val="Times New Roman"/>
        <family val="1"/>
        <charset val="204"/>
      </rPr>
      <t xml:space="preserve">Мероприятие 1
</t>
    </r>
    <r>
      <rPr>
        <sz val="12"/>
        <color rgb="FF000000"/>
        <rFont val="Times New Roman"/>
        <family val="1"/>
        <charset val="204"/>
      </rPr>
      <t>Обеспечение условий реализации программы</t>
    </r>
  </si>
  <si>
    <t>Смета расходов</t>
  </si>
  <si>
    <t>Подпрограмма 10. «Энергосбережение и повышение энергетической эффективности
на территории МО «Кингисеппское  городского поселение»»</t>
  </si>
  <si>
    <r>
      <rPr>
        <b/>
        <i/>
        <sz val="12"/>
        <color rgb="FF000000"/>
        <rFont val="Times New Roman"/>
        <family val="1"/>
        <charset val="204"/>
      </rPr>
      <t xml:space="preserve">Мероприятие 1
</t>
    </r>
    <r>
      <rPr>
        <sz val="12"/>
        <color rgb="FF000000"/>
        <rFont val="Times New Roman"/>
        <family val="1"/>
        <charset val="204"/>
      </rPr>
      <t>Установка АИТП с погодным и часовым регулированием в многоквартирных жилых домах</t>
    </r>
  </si>
  <si>
    <t xml:space="preserve">Локальная смета на установку общедомовых коммерческих узлов учета тепловой энергии и теплоносителя  и замену 20-ти существующих ИТП на  автоматизированные ИТП с погодным и часовым регулированием температуры теплоносителя в системах отопления, с ГВС по закрытой  схеме в многоквартирных жилых домах города Кингисеппа  Ленинградской области по программе "Обеспечение устойчивого  функционирования  и развития  коммунальной и инженерной инфраструктуры и повышение энергоэффективности в Ленинградской области" </t>
  </si>
  <si>
    <r>
      <rPr>
        <b/>
        <i/>
        <sz val="12"/>
        <color rgb="FF000000"/>
        <rFont val="Times New Roman"/>
        <family val="1"/>
        <charset val="204"/>
      </rPr>
      <t xml:space="preserve">Мероприятие 2
</t>
    </r>
    <r>
      <rPr>
        <sz val="12"/>
        <color rgb="FF000000"/>
        <rFont val="Times New Roman"/>
        <family val="1"/>
        <charset val="204"/>
      </rPr>
      <t>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t>
    </r>
  </si>
  <si>
    <t>Подпрограмма 11. «Обращение с отходами»</t>
  </si>
  <si>
    <r>
      <rPr>
        <b/>
        <i/>
        <sz val="12"/>
        <color rgb="FF000000"/>
        <rFont val="Times New Roman"/>
        <family val="1"/>
        <charset val="204"/>
      </rPr>
      <t xml:space="preserve">Мероприятие 1
</t>
    </r>
    <r>
      <rPr>
        <sz val="12"/>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</si>
  <si>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t>* - наименование мероприятия в соответствии  с  Перечнем мероприятий подпрограммы.</t>
  </si>
  <si>
    <r>
      <rPr>
        <b/>
        <sz val="12"/>
        <color rgb="FF333333"/>
        <rFont val="Times New Roman"/>
        <family val="1"/>
        <charset val="204"/>
      </rPr>
      <t>***</t>
    </r>
    <r>
      <rPr>
        <sz val="12"/>
        <color theme="1"/>
        <rFont val="Times New Roman"/>
        <family val="1"/>
        <charset val="204"/>
      </rPr>
      <t xml:space="preserve"> - указывается формула, по которой произведен расчет объема финансовых ресурсов на реализацию мероприятия, с указанием источников данных, используемых в расчете;
при  описание  расчетов указываются все показатели, заложенные в расчет (показатели проектно  -сметной документации, смет расходов или смет аналогичных видов работ с учетом индексов - дефляторов, уровня обеспеченности объектами, оборудованием и другие показатели в соответствии со спецификой подпрограммы).</t>
    </r>
  </si>
  <si>
    <r>
      <rPr>
        <b/>
        <sz val="12"/>
        <color rgb="FF333333"/>
        <rFont val="Times New Roman"/>
        <family val="1"/>
        <charset val="204"/>
      </rPr>
      <t>****</t>
    </r>
    <r>
      <rPr>
        <sz val="12"/>
        <color theme="1"/>
        <rFont val="Times New Roman"/>
        <family val="1"/>
        <charset val="204"/>
      </rPr>
      <t xml:space="preserve"> - указывается общий объем финансирования мероприятий с разбивкой  по  годам, а также пояснение принципа распределения финансирования по годам реализации подпрограммы.</t>
    </r>
  </si>
  <si>
    <r>
      <rPr>
        <b/>
        <sz val="12"/>
        <color rgb="FF333333"/>
        <rFont val="Times New Roman"/>
        <family val="1"/>
        <charset val="204"/>
      </rPr>
      <t>*****</t>
    </r>
    <r>
      <rPr>
        <sz val="12"/>
        <color theme="1"/>
        <rFont val="Times New Roman"/>
        <family val="1"/>
        <charset val="204"/>
      </rPr>
      <t xml:space="preserve"> - заполняется в случае возникновения текущих расходов будущих периодов, возникающих в результате выполнения мероприятия (указываются формулы и источники расчетов).</t>
    </r>
  </si>
  <si>
    <t xml:space="preserve">Наименование мероприятия подпрограммы * </t>
  </si>
  <si>
    <t>**- бюджет Ленинградской области, федеральный бюджет, внебюджетные источники, бюджет Кингисеппского муниципального района; 
для средств, привлекаемых из федерального (областного) бюджетов, указывается, в рамках участия в какой федеральной (областной) программе эти  средства привлечены (с реквизитами), для внебюджетных источников - указываются реквизиты соглашений и договоров.</t>
  </si>
  <si>
    <t>Источник финансирования **</t>
  </si>
  <si>
    <t>Расчет необходимых финансовых ресурсов на реализацию мероприятия ***</t>
  </si>
  <si>
    <t>Общий объем финансовых ресурсов необходимых для реализации мероприятия, в том числе по годам, тыс. руб. ****</t>
  </si>
  <si>
    <t>Эксплуатационные расходы, возникающие в результате реализации мероприятия *****</t>
  </si>
  <si>
    <t>Перечень мероприятий подпрограммы</t>
  </si>
  <si>
    <t>Мероприятия по реализации подпрограммы</t>
  </si>
  <si>
    <t>Источники финансирования</t>
  </si>
  <si>
    <t>Срок исполнения мероприятия</t>
  </si>
  <si>
    <t>Объём финансирования мероприятия в текущем финансовом году,
тыс. руб.</t>
  </si>
  <si>
    <t>Всего,
тыс. руб.</t>
  </si>
  <si>
    <t>Объем финансирования по годам (тыс. руб.)</t>
  </si>
  <si>
    <t>Ответственный за выполнение мероприятия подпрограммы</t>
  </si>
  <si>
    <t>Результаты выполнения мероприятий подпрограммы</t>
  </si>
  <si>
    <t>Комитет ЖКХ, транспорта и экологии МКУ «Служба городского хозяйства»</t>
  </si>
  <si>
    <t>Приложение № 13
к муниципальной Программе</t>
  </si>
  <si>
    <t>2016-2021</t>
  </si>
  <si>
    <t>Обеспечение надлежащего качества содержания территорий Кингисеппского городского поселения;
Повышение уровня благоустроенности территорий Кингисеппского городского поселения.</t>
  </si>
  <si>
    <t>1.1.</t>
  </si>
  <si>
    <t>Комитет ЖКХ, транспорта и экологии,МКУ «Служба городского хозяйства»</t>
  </si>
  <si>
    <t>1.2.</t>
  </si>
  <si>
    <t>1.3.</t>
  </si>
  <si>
    <t>1.4.</t>
  </si>
  <si>
    <t>1.5.</t>
  </si>
  <si>
    <t>МКУ «Служба городского хозяйства», комитет экономического развития и инвестиционной политики АМО "КМР"</t>
  </si>
  <si>
    <t xml:space="preserve">Улучшение  инфраструктуры для пассивного отдыха горожан.
Внедрение инновационных экологически чистых технологий в городской среде.
Повышение информированности населения о природе Кингисеппского района
</t>
  </si>
  <si>
    <t>Комитет ЖКХ, транспорта и экологии, МКУ «Служба городского хозяйства»</t>
  </si>
  <si>
    <t xml:space="preserve">Обеспечение надлежащего качества содержания городских кладбищ МО «Кингисеппское городское поселение»          </t>
  </si>
  <si>
    <t>Приложение № 14
к муниципальной Программе</t>
  </si>
  <si>
    <t>Приложение № 15
к муниципальной Программе</t>
  </si>
  <si>
    <r>
      <t>«</t>
    </r>
    <r>
      <rPr>
        <u/>
        <sz val="14"/>
        <color rgb="FF000000"/>
        <rFont val="Times New Roman"/>
        <family val="1"/>
        <charset val="204"/>
      </rPr>
      <t>Развитие инженерной, транспортной и социальной инфраструктуры в районах массовой жилой застройки
на территории МО "Кингисеппское городское поселение"</t>
    </r>
    <r>
      <rPr>
        <u/>
        <sz val="14"/>
        <color theme="1"/>
        <rFont val="Times New Roman"/>
        <family val="1"/>
        <charset val="204"/>
      </rPr>
      <t>» </t>
    </r>
  </si>
  <si>
    <t xml:space="preserve">повышение комфортности проживания,
строительство  внутриквартальных проезда с тротуарами протяженностью 4,41 км (уточняется при проектировании),
устройство дождевой канализации протяженность 4,1 км (уточняется при проектировании),
наружное освещение участка автодороги протяженностью 4,41 км (уточняется при проектировании).     </t>
  </si>
  <si>
    <t>Приложение № 16
к муниципальной Программе</t>
  </si>
  <si>
    <r>
      <t>«</t>
    </r>
    <r>
      <rPr>
        <u/>
        <sz val="14"/>
        <color rgb="FF000000"/>
        <rFont val="Times New Roman"/>
        <family val="1"/>
        <charset val="204"/>
      </rPr>
      <t>Обеспечение малоимущих граждан жилыми помещениями на территории Кингисеппского городского поселения» администрации муниципального образования «Кингисеппское городское поселение</t>
    </r>
    <r>
      <rPr>
        <u/>
        <sz val="14"/>
        <color theme="1"/>
        <rFont val="Times New Roman"/>
        <family val="1"/>
        <charset val="204"/>
      </rPr>
      <t>»» </t>
    </r>
  </si>
  <si>
    <t>Комитет по управлению имуществом,
МКУ «Кингисеппский жилищный центр»</t>
  </si>
  <si>
    <t>повышение комфортности проживания (планово ремонт 1 квартиры в год)</t>
  </si>
  <si>
    <t>Безопасное проживание граждан в коммунальных муниципальных квартирах</t>
  </si>
  <si>
    <t>МКУ «Кингисеппский жилищный центр»</t>
  </si>
  <si>
    <t>Обеспечение жильем граждан, признанных в установленном порядке нуждающимися в жилых помещениях</t>
  </si>
  <si>
    <t>Приложение № 17
к муниципальной Программе</t>
  </si>
  <si>
    <t>МКУ "Служба городского хозяйства"</t>
  </si>
  <si>
    <t>Увеличение уровня газификации города Кингисеппа за счет увеличения количества домовладений и квартир, которые  получат  возможность для подключения к сетям газоснабжения.</t>
  </si>
  <si>
    <t>Обеспечение потребности жителей  города Кингисеппа в природном газе.</t>
  </si>
  <si>
    <t>Приложение № 18
к муниципальной Программе</t>
  </si>
  <si>
    <t>Соответствие питьевой воды требованиям СанПиН 2.1.4.1074-01</t>
  </si>
  <si>
    <t>Обеспечение возможности подключения объектов нового строительства</t>
  </si>
  <si>
    <t>Уменьшение доли сетей магистральных водопроводов, нуждающихся в замене</t>
  </si>
  <si>
    <t>Обеспечение потребности жителей города Кингисеппа в комфортном проживании</t>
  </si>
  <si>
    <t>Безаварийная работа объектов водоснабжения и водоотведения</t>
  </si>
  <si>
    <t>Приложение № 19
к муниципальной Программе</t>
  </si>
  <si>
    <t>Средства Федерального бюджета</t>
  </si>
  <si>
    <t>2017-2024</t>
  </si>
  <si>
    <t xml:space="preserve">Повышение уровня благоустройства общественных и дворовых 
территорий многоквартирных домов
</t>
  </si>
  <si>
    <t>Благоустройство общественных территорий</t>
  </si>
  <si>
    <t>Благоустройство дворовых территорий многоквартирных домов</t>
  </si>
  <si>
    <t>Приложение № 20
к муниципальной Программе</t>
  </si>
  <si>
    <r>
      <t>«</t>
    </r>
    <r>
      <rPr>
        <u/>
        <sz val="14"/>
        <color rgb="FF000000"/>
        <rFont val="Times New Roman"/>
        <family val="1"/>
        <charset val="204"/>
      </rPr>
      <t>Обеспечение качественным жильем граждан на территории МО «Кингисеппское городское поселение</t>
    </r>
    <r>
      <rPr>
        <u/>
        <sz val="14"/>
        <color theme="1"/>
        <rFont val="Times New Roman"/>
        <family val="1"/>
        <charset val="204"/>
      </rPr>
      <t>» </t>
    </r>
  </si>
  <si>
    <t>улучшение жилищных условий</t>
  </si>
  <si>
    <t>2.1.</t>
  </si>
  <si>
    <t>3.1.</t>
  </si>
  <si>
    <t>4.1.</t>
  </si>
  <si>
    <t>Безопасное проживание граждан, сокращение аварийного фонда</t>
  </si>
  <si>
    <t>Средства фонда содействия реформированию ЖКХ</t>
  </si>
  <si>
    <t>4.3.</t>
  </si>
  <si>
    <t>4.4.</t>
  </si>
  <si>
    <t>Приложение № 21
к муниципальной Программе</t>
  </si>
  <si>
    <t xml:space="preserve">Обеспечение условий и повышение показателей эффективности реализации муниципальных 
программ 
</t>
  </si>
  <si>
    <t xml:space="preserve">Повышения показателей результативности и 
эффективности исполнения мероприятий муниципальных программ в сфере дорожного хозяйства, жилищно-коммунального хозяйства и благоустройства
</t>
  </si>
  <si>
    <t>Приложение № 22
к муниципальной Программе</t>
  </si>
  <si>
    <r>
      <t>«</t>
    </r>
    <r>
      <rPr>
        <u/>
        <sz val="14"/>
        <color rgb="FF000000"/>
        <rFont val="Times New Roman"/>
        <family val="1"/>
        <charset val="204"/>
      </rPr>
      <t>Энергосбережение и повышение энергетической эффективности на территории Кингисеппского городского поселения</t>
    </r>
    <r>
      <rPr>
        <u/>
        <sz val="14"/>
        <color theme="1"/>
        <rFont val="Times New Roman"/>
        <family val="1"/>
        <charset val="204"/>
      </rPr>
      <t>» </t>
    </r>
  </si>
  <si>
    <t>Устранение причин неэффективного использования энергоресурсов за счет:
- установки общедомовых приборов учета тепловой энергии;
- установки автоматизированных узлов управления (АУУ) для погодозависимого регулирования подачи теплоносителя в системах отопления;
- организации  системы ГВС по закрытому  типу.
Упорядочение взаимных расчетов между сторонами процесса теплоснабжения-теплопотребления к существенному снижению ежегодных расходов абонента на тепловую энергию и теплоноситель;</t>
  </si>
  <si>
    <t>Комитет ЖКХ, транспорта и экологии АМО "КМР"</t>
  </si>
  <si>
    <t>Приложение № 23
к муниципальной Программе</t>
  </si>
  <si>
    <t>Снижение негативного воздействия на окружающую среду отходов производства и потребления</t>
  </si>
  <si>
    <t xml:space="preserve"> -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</si>
  <si>
    <t>Заместитель главы администрации МО "Кингисеппский муниципальный район" по экономике, инвестициям и безопасности</t>
  </si>
  <si>
    <t>Заместитель главы администрации МО "Кингисеппский муниципальный район" по ЖКХ, транспорту и экологии</t>
  </si>
  <si>
    <t xml:space="preserve"> Администрация МО «Кингисеппский муниципальный район» (отраслевой комитет - комитет  жилищно-коммунального хозяйства,  транспорта и экологии администрации МО "Кингисеппский муниципальный район"</t>
  </si>
  <si>
    <t xml:space="preserve">Комитет  жилищно-коммунального хозяйства,  транспорта и экологии администрации МО "Кингисеппский муниципальный район", МКУ «Служба городского хозяйства», комитет по управлению имуществом муниципального образования "Кингисеппский муниципальный район", МКУ «Кингисеппский жилищный центр»,  </t>
  </si>
  <si>
    <t>2019-2023</t>
  </si>
  <si>
    <t>2018-2023</t>
  </si>
  <si>
    <t>Задача 1 
Поддержание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</si>
  <si>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Мероприятие 1 
«Поддержка граждан, нуждающихся в улучшении жилищных условий, на основе принципов ипотечного кредитования в Ленинградской области (путем предоставления социальных выплат и компенсаций)»</t>
  </si>
  <si>
    <t>Задача 2 
«Обеспечение жильем молодых смей»</t>
  </si>
  <si>
    <t>Мероприятие 2
 «Обеспечение жильем молодых семей»</t>
  </si>
  <si>
    <t>Задача 3 
Предоставление социальной выплаты, дополнительной социальной выплаты гражданам, в том числе молодым семьям, нуждающимся в улучшении жилищных условий</t>
  </si>
  <si>
    <t>Мероприятие 3 
«Предоставление социальных выплат на строительство (приобретение) жилья молодым гражданам (молодым семьям), нуждающимся в улучшении жилищных условий, и на предоставление дополнительной поддержки в случае рождения (усыновления) детей на погашение части расходов по строительству (приобретению) жилья»</t>
  </si>
  <si>
    <t>Задача 4 
«Переселение граждан из аварийного жилищного фонда (ликвидация аварийного жилищного фонда)»</t>
  </si>
  <si>
    <t>Мероприятие 1 
Приобретение жилых помещений для граждан, переселяемых из аварийного жилищного фонда</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</si>
  <si>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водопроводных сетей</t>
    </r>
  </si>
  <si>
    <r>
      <rPr>
        <u/>
        <sz val="9"/>
        <color rgb="FF000000"/>
        <rFont val="Times New Roman"/>
        <family val="1"/>
        <charset val="204"/>
      </rPr>
      <t xml:space="preserve">Мероприятие 2 </t>
    </r>
    <r>
      <rPr>
        <sz val="9"/>
        <color rgb="FF000000"/>
        <rFont val="Times New Roman"/>
        <family val="1"/>
        <charset val="204"/>
      </rPr>
      <t xml:space="preserve">
Реконструкция, модернизация, капитальный и текущий ремонт объектов водоснабжения</t>
    </r>
  </si>
  <si>
    <r>
      <rPr>
        <u/>
        <sz val="9"/>
        <color rgb="FF000000"/>
        <rFont val="Times New Roman"/>
        <family val="1"/>
        <charset val="204"/>
      </rPr>
      <t>Мероприятие 3</t>
    </r>
    <r>
      <rPr>
        <sz val="9"/>
        <color rgb="FF000000"/>
        <rFont val="Times New Roman"/>
        <family val="1"/>
        <charset val="204"/>
      </rPr>
      <t xml:space="preserve">
Реализация мероприятий, направленных на улучшение качества питьевой воды                              </t>
    </r>
  </si>
  <si>
    <r>
      <rPr>
        <u/>
        <sz val="9"/>
        <color rgb="FF000000"/>
        <rFont val="Times New Roman"/>
        <family val="1"/>
        <charset val="204"/>
      </rPr>
      <t>Мероприятие 4</t>
    </r>
    <r>
      <rPr>
        <sz val="9"/>
        <color rgb="FF000000"/>
        <rFont val="Times New Roman"/>
        <family val="1"/>
        <charset val="204"/>
      </rPr>
      <t xml:space="preserve">
Реализация мероприятий, направленных на безаварийную работу объектов водоснабжения и водоотведения</t>
    </r>
  </si>
  <si>
    <t>Объём финансирования мероприятия в текущем финансовом в 2015 году,
тыс. руб.</t>
  </si>
  <si>
    <t>2016-2023</t>
  </si>
  <si>
    <t xml:space="preserve">Задача 1
Получение технической возможности для подключения к сетям газоснабжения  </t>
  </si>
  <si>
    <r>
      <rPr>
        <u/>
        <sz val="9"/>
        <color rgb="FF000000"/>
        <rFont val="Times New Roman"/>
        <family val="1"/>
        <charset val="204"/>
      </rPr>
      <t>Мероприятие 1</t>
    </r>
    <r>
      <rPr>
        <sz val="9"/>
        <color rgb="FF000000"/>
        <rFont val="Times New Roman"/>
        <family val="1"/>
        <charset val="204"/>
      </rPr>
      <t xml:space="preserve">
Проектирование и строительство газопроводов
(в том числе: газификация городской бани, подключение (технологическое присоединение) объектов капитального  строительства к сети газораспределения)
</t>
    </r>
  </si>
  <si>
    <t xml:space="preserve">Задача 1
Подготовка высвобождающегося жилого фонда для предоставления гражданам, нуждающимся в улучшении жилищных условий
</t>
  </si>
  <si>
    <r>
      <rPr>
        <u/>
        <sz val="9"/>
        <color rgb="FF000000"/>
        <rFont val="Times New Roman"/>
        <family val="1"/>
        <charset val="204"/>
      </rPr>
      <t>Мероприятие 1</t>
    </r>
    <r>
      <rPr>
        <sz val="9"/>
        <color rgb="FF000000"/>
        <rFont val="Times New Roman"/>
        <family val="1"/>
        <charset val="204"/>
      </rPr>
      <t xml:space="preserve">
Ремонт освободившихся жилых помещений в соответствии с санитарно-техническими нормами (в том числе: перепланировка нежилых помещений в жилые, работы по ремонту после планировки; установка приборов учета)</t>
    </r>
  </si>
  <si>
    <r>
      <rPr>
        <u/>
        <sz val="9"/>
        <color rgb="FF000000"/>
        <rFont val="Times New Roman"/>
        <family val="1"/>
        <charset val="204"/>
      </rPr>
      <t>Мероприяти 2</t>
    </r>
    <r>
      <rPr>
        <sz val="9"/>
        <color rgb="FF000000"/>
        <rFont val="Times New Roman"/>
        <family val="1"/>
        <charset val="204"/>
      </rPr>
      <t xml:space="preserve">
Замена аварийного оборудования (газовых плит, газовых колонок) в коммунальных муниципальных квартирах</t>
    </r>
  </si>
  <si>
    <r>
      <rPr>
        <u/>
        <sz val="9"/>
        <color rgb="FF000000"/>
        <rFont val="Times New Roman"/>
        <family val="1"/>
        <charset val="204"/>
      </rPr>
      <t>Мероприятие 3</t>
    </r>
    <r>
      <rPr>
        <sz val="9"/>
        <color rgb="FF000000"/>
        <rFont val="Times New Roman"/>
        <family val="1"/>
        <charset val="204"/>
      </rPr>
      <t xml:space="preserve">
Приобретение жилых помещений для малоимущих граждан</t>
    </r>
  </si>
  <si>
    <t>Задача1
Обеспечение безопасного и комфортного проживания граждан</t>
  </si>
  <si>
    <r>
      <rPr>
        <u/>
        <sz val="9"/>
        <color rgb="FF000000"/>
        <rFont val="Times New Roman"/>
        <family val="1"/>
        <charset val="204"/>
      </rPr>
      <t>Мероприятие 1</t>
    </r>
    <r>
      <rPr>
        <sz val="9"/>
        <color rgb="FF000000"/>
        <rFont val="Times New Roman"/>
        <family val="1"/>
        <charset val="204"/>
      </rPr>
      <t xml:space="preserve">
Создание инженерной и транспортной инфраструктуры на территориях кварталов индивидуальных жилых застроек микрорайонов МО "Кингисеппсое городское поселение"</t>
    </r>
  </si>
  <si>
    <t>Объём финансирования мероприятия в текущем финансовом 2015 году,
тыс. руб.</t>
  </si>
  <si>
    <t xml:space="preserve">Задача 1
Обеспечение содержания мест захоронения </t>
  </si>
  <si>
    <r>
      <rPr>
        <u/>
        <sz val="9"/>
        <color rgb="FF000000"/>
        <rFont val="Times New Roman"/>
        <family val="1"/>
        <charset val="204"/>
      </rPr>
      <t>Мероприятие 1</t>
    </r>
    <r>
      <rPr>
        <sz val="9"/>
        <color rgb="FF000000"/>
        <rFont val="Times New Roman"/>
        <family val="1"/>
        <charset val="204"/>
      </rPr>
      <t xml:space="preserve">
Обеспечение содержания мест захоронения.</t>
    </r>
  </si>
  <si>
    <t xml:space="preserve">Задача 1
Создание комфортных условий для проживания граждан на территории Кингисеппского городского поселения; </t>
  </si>
  <si>
    <r>
      <rPr>
        <u/>
        <sz val="9"/>
        <color rgb="FF000000"/>
        <rFont val="Times New Roman"/>
        <family val="1"/>
        <charset val="204"/>
      </rPr>
      <t>Мероприятие 1</t>
    </r>
    <r>
      <rPr>
        <sz val="9"/>
        <color rgb="FF000000"/>
        <rFont val="Times New Roman"/>
        <family val="1"/>
        <charset val="204"/>
      </rPr>
      <t xml:space="preserve">
Проектирование, строительство, ремонт, содержание, обслуживание  объектов уличного освещения
(пешеходной зоны)</t>
    </r>
  </si>
  <si>
    <r>
      <rPr>
        <u/>
        <sz val="9"/>
        <color rgb="FF000000"/>
        <rFont val="Times New Roman"/>
        <family val="1"/>
        <charset val="204"/>
      </rPr>
      <t>Мероприятие 4</t>
    </r>
    <r>
      <rPr>
        <sz val="9"/>
        <color rgb="FF000000"/>
        <rFont val="Times New Roman"/>
        <family val="1"/>
        <charset val="204"/>
      </rPr>
      <t xml:space="preserve">
Выполнение мероприятий по реализации областного закона от 15.01.2018г. №3-оз</t>
    </r>
  </si>
  <si>
    <r>
      <rPr>
        <u/>
        <sz val="9"/>
        <color rgb="FF000000"/>
        <rFont val="Times New Roman"/>
        <family val="1"/>
        <charset val="204"/>
      </rPr>
      <t>Мероприятие 5</t>
    </r>
    <r>
      <rPr>
        <sz val="9"/>
        <color rgb="FF000000"/>
        <rFont val="Times New Roman"/>
        <family val="1"/>
        <charset val="204"/>
      </rPr>
      <t xml:space="preserve">
Обеспечение полного и своевременного выполнения мероприятий международного проекта «Green Towers».</t>
    </r>
  </si>
  <si>
    <t>Подпрограмма                                                   Обеспечение и повышение комфортности условий проживания граждан</t>
  </si>
  <si>
    <r>
      <rPr>
        <b/>
        <i/>
        <sz val="12"/>
        <color rgb="FF000000"/>
        <rFont val="Times New Roman"/>
        <family val="1"/>
        <charset val="204"/>
      </rPr>
      <t xml:space="preserve">Мероприятие 14
</t>
    </r>
    <r>
      <rPr>
        <sz val="12"/>
        <color rgb="FF000000"/>
        <rFont val="Times New Roman"/>
        <family val="1"/>
        <charset val="204"/>
      </rPr>
      <t>Расходы на приобретение и установку малых архитектурных форм,</t>
    </r>
  </si>
  <si>
    <r>
      <rPr>
        <b/>
        <i/>
        <sz val="12"/>
        <color rgb="FF000000"/>
        <rFont val="Times New Roman"/>
        <family val="1"/>
        <charset val="204"/>
      </rPr>
      <t xml:space="preserve">Мероприятие 15
</t>
    </r>
    <r>
      <rPr>
        <sz val="12"/>
        <color rgb="FF000000"/>
        <rFont val="Times New Roman"/>
        <family val="1"/>
        <charset val="204"/>
      </rPr>
      <t>Выполнение мероприятий по реализации областного закона от 15.01.2018г. №3-оз</t>
    </r>
  </si>
  <si>
    <t>Мероприятие 16
Совместный проект «Green Towers» в рамках программы приграничного сотрудничества «Россия-Латвия»</t>
  </si>
  <si>
    <t>Подпрограмма 2. «Организация и содержание мест захоронения»
Представление обоснования финансовых ресурсов, необходимых для реализации мероприятий подпрограммы</t>
  </si>
  <si>
    <r>
      <rPr>
        <sz val="12"/>
        <color rgb="FF000000"/>
        <rFont val="Times New Roman"/>
        <family val="1"/>
        <charset val="204"/>
      </rPr>
      <t xml:space="preserve">Подпрограмма </t>
    </r>
    <r>
      <rPr>
        <b/>
        <sz val="12"/>
        <color rgb="FF000000"/>
        <rFont val="Times New Roman"/>
        <family val="1"/>
        <charset val="204"/>
      </rPr>
      <t xml:space="preserve">
 Организация и содержание мест захоронения</t>
    </r>
  </si>
  <si>
    <t>Наименование мероприятия подпрограммы *</t>
  </si>
  <si>
    <t>Общий объем финансовых ресурсов необходимых для реализации мероприятия, в том числе по годам ****</t>
  </si>
  <si>
    <t>Подпрограмма  Обеспечение малоимущих граждан жилыми помещениями на территории Кингисеппского городского поселения</t>
  </si>
  <si>
    <t xml:space="preserve">Подпрограмма 
Газификация МО «Кингисеппское городское поселение» </t>
  </si>
  <si>
    <t>Подпрограмма «Строительство и реконструкция объектов водоснабжения и водоотведения в муниципальном образовании  «Кингисеппское городское поселение»</t>
  </si>
  <si>
    <t>Подпрограмма 
Формирование комфортной городской среды</t>
  </si>
  <si>
    <t>Подрограмма
Обеспечение качественным жильем граждан на территории МО «Кингисеппское городское поселение»</t>
  </si>
  <si>
    <r>
      <rPr>
        <b/>
        <u/>
        <sz val="11"/>
        <color rgb="FF000000"/>
        <rFont val="Times New Roman"/>
        <family val="1"/>
        <charset val="204"/>
      </rPr>
      <t xml:space="preserve">50%  бюджет МО «Кингисеппское городское поселение»
</t>
    </r>
    <r>
      <rPr>
        <sz val="11"/>
        <color rgb="FF000000"/>
        <rFont val="Times New Roman"/>
        <family val="1"/>
        <charset val="204"/>
      </rPr>
      <t xml:space="preserve">(расчет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
</t>
    </r>
  </si>
  <si>
    <t>43% средства бюджета Ленинградской области и Федерального бюджета 
7%  бюджет МО «Кингисеппское городское поселение» (расчет от размера социальной выплаты на каждого участника исходя из социальной нормы по квадратным метрам и стоимости 1 кв.метра жилья, действующую на дату выдачи свидетельства)</t>
  </si>
  <si>
    <t>Подпрограмма
Обеспечение условий реализации программы</t>
  </si>
  <si>
    <t xml:space="preserve">Подпрограмма Энергосбережение и повышение энергетической эффективности на территории МО «Кингисеппское  городского поселение» </t>
  </si>
  <si>
    <t>Подпрограмма 
Обращение с отходами</t>
  </si>
  <si>
    <t>2022
 год</t>
  </si>
  <si>
    <t>2023
 год</t>
  </si>
  <si>
    <t>Объём финансирования мероприятия в текущем финансовом  году,
тыс. руб.</t>
  </si>
  <si>
    <t>Мероприятие 2 
Оценка выкупаемого жилого помещения</t>
  </si>
  <si>
    <t>Мероприятие 3
Снос расселенных  аварийный домов</t>
  </si>
  <si>
    <t>  2018 год – 2023 год</t>
  </si>
  <si>
    <t>  2019-2023 года</t>
  </si>
  <si>
    <t>  2018 - 2023  года</t>
  </si>
  <si>
    <t> 2018  – 2023 года</t>
  </si>
  <si>
    <t>2016-2023 годы</t>
  </si>
  <si>
    <t>  2016 год – 2023 год</t>
  </si>
  <si>
    <t> 2016 год – 2023 год</t>
  </si>
  <si>
    <t>Внебюджетное источники</t>
  </si>
  <si>
    <r>
      <rPr>
        <b/>
        <i/>
        <sz val="12"/>
        <color rgb="FF000000"/>
        <rFont val="Times New Roman"/>
        <family val="1"/>
        <charset val="204"/>
      </rPr>
      <t xml:space="preserve">Мероприятие 8
</t>
    </r>
    <r>
      <rPr>
        <sz val="12"/>
        <color rgb="FF000000"/>
        <rFont val="Times New Roman"/>
        <family val="1"/>
        <charset val="204"/>
      </rPr>
      <t>Расходы на строительство внеплощадочной сети ливневой канализации к бассейну в мкр.7</t>
    </r>
  </si>
  <si>
    <r>
      <rPr>
        <b/>
        <i/>
        <sz val="12"/>
        <color rgb="FF000000"/>
        <rFont val="Times New Roman"/>
        <family val="1"/>
        <charset val="204"/>
      </rPr>
      <t xml:space="preserve">Мероприятие 9
</t>
    </r>
    <r>
      <rPr>
        <sz val="12"/>
        <color rgb="FF000000"/>
        <rFont val="Times New Roman"/>
        <family val="1"/>
        <charset val="204"/>
      </rPr>
      <t>Расходы на озеленение (удаление аварийных деревьев, кронирование, стрижка кустарников, посадка, прочее)</t>
    </r>
  </si>
  <si>
    <t>2022 
год</t>
  </si>
  <si>
    <t>2023 
год</t>
  </si>
  <si>
    <r>
      <rPr>
        <b/>
        <i/>
        <sz val="12"/>
        <color rgb="FF000000"/>
        <rFont val="Times New Roman"/>
        <family val="1"/>
        <charset val="204"/>
      </rPr>
      <t xml:space="preserve">Мероприятие 11
</t>
    </r>
    <r>
      <rPr>
        <sz val="12"/>
        <color rgb="FF000000"/>
        <rFont val="Times New Roman"/>
        <family val="1"/>
        <charset val="204"/>
      </rPr>
      <t>Расходы на содержание, обслуживание и ремонт объектов внешнего благоустройства, в том числе на территории, государственная собственность на которую не разграничена</t>
    </r>
  </si>
  <si>
    <r>
      <rPr>
        <b/>
        <i/>
        <sz val="12"/>
        <color rgb="FF000000"/>
        <rFont val="Times New Roman"/>
        <family val="1"/>
        <charset val="204"/>
      </rPr>
      <t xml:space="preserve">Мероприятие 10
</t>
    </r>
    <r>
      <rPr>
        <sz val="12"/>
        <color rgb="FF000000"/>
        <rFont val="Times New Roman"/>
        <family val="1"/>
        <charset val="204"/>
      </rPr>
      <t>Расходы на содержание фонтанов</t>
    </r>
  </si>
  <si>
    <t>1.1</t>
  </si>
  <si>
    <r>
      <rPr>
        <u/>
        <sz val="9"/>
        <color rgb="FF000000"/>
        <rFont val="Times New Roman"/>
        <family val="1"/>
        <charset val="204"/>
      </rPr>
      <t xml:space="preserve">Мероприятие 1 </t>
    </r>
    <r>
      <rPr>
        <sz val="9"/>
        <color rgb="FF000000"/>
        <rFont val="Times New Roman"/>
        <family val="1"/>
        <charset val="204"/>
      </rPr>
      <t xml:space="preserve">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r>
  </si>
  <si>
    <t xml:space="preserve">Задача 1.
Энергосбережение  и повышение энергетической эффективности на территории МО "Кингисеппский муниципальны район"
Установка АИТП с погодным и часовым регулированием в многоквартирных жилых домах
-Приобретение автономных источников электроснабжения (дизель-генератор) для резервного энергосбережения объектов жизнеобеспечения населенных пунктов Ленинградской области
</t>
  </si>
  <si>
    <t>18.</t>
  </si>
  <si>
    <r>
      <rPr>
        <b/>
        <sz val="14"/>
        <color theme="1"/>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theme="1"/>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</si>
  <si>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r>
      <t xml:space="preserve">· </t>
    </r>
    <r>
      <rPr>
        <sz val="12"/>
        <color theme="1"/>
        <rFont val="Times New Roman"/>
        <family val="1"/>
        <charset val="204"/>
      </rPr>
      <t xml:space="preserve">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t>
    </r>
    <r>
      <rPr>
        <sz val="12"/>
        <color theme="1"/>
        <rFont val="Symbol"/>
        <family val="1"/>
        <charset val="2"/>
      </rPr>
      <t xml:space="preserve">
</t>
    </r>
  </si>
  <si>
    <t>Комитет по управлению муниципальным имуществом муниципального образования «Кингисеппский муниципальный район», МКУ «Кингисеппский жилищный центр»</t>
  </si>
  <si>
    <t xml:space="preserve"> Комитет по управлению муниципальным имуществом муниципального образования «Кингисеппский муниципальный район», МКУ «Кингисеппский жилищный центр»</t>
  </si>
  <si>
    <t> Администрация МО «Кингисеппский муниципальный район» (отраслевой комитет-Комитет жилищно-коммунального хозяйства, транспорта и экологии)</t>
  </si>
  <si>
    <t>Комитет жилищно-коммунального хозяйства, транспорта и экологии</t>
  </si>
  <si>
    <r>
      <rPr>
        <b/>
        <u/>
        <sz val="12"/>
        <color rgb="FF000000"/>
        <rFont val="Times New Roman"/>
        <family val="1"/>
        <charset val="204"/>
      </rPr>
      <t xml:space="preserve">Задача №2
</t>
    </r>
    <r>
      <rPr>
        <sz val="12"/>
        <color rgb="FF000000"/>
        <rFont val="Times New Roman"/>
        <family val="1"/>
        <charset val="204"/>
      </rPr>
      <t>Благоустройство городской инфраструктуры, включая внутридомовые территории (благоустройству мемориального парка «Роща Пятисот», фонтаны, малые архитектурные формы, освещение пешеходных зон, озеленение, ремонт и благоустройство дворовых территорий,  содержание, обслуживание объектов внешнего благоустройства, в т.ч.на территории госуд. собственность на которую неразграничена,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прочее благоустройство)</t>
    </r>
  </si>
  <si>
    <r>
      <rPr>
        <b/>
        <u/>
        <sz val="12"/>
        <color rgb="FF000000"/>
        <rFont val="Times New Roman"/>
        <family val="1"/>
        <charset val="204"/>
      </rPr>
      <t>Задача №3</t>
    </r>
    <r>
      <rPr>
        <sz val="12"/>
        <color rgb="FF000000"/>
        <rFont val="Times New Roman"/>
        <family val="1"/>
        <charset val="204"/>
      </rPr>
      <t xml:space="preserve">
Поддержание работоспособности системы водоотведения (ливневая канализация, строительство внеплощадочной сети ливневой канализации к бассейну в мкр.7)</t>
    </r>
  </si>
  <si>
    <r>
      <t xml:space="preserve">Показатель 4 
</t>
    </r>
    <r>
      <rPr>
        <sz val="12"/>
        <color theme="1"/>
        <rFont val="Times New Roman"/>
        <family val="1"/>
        <charset val="204"/>
      </rPr>
      <t>Иные выплаты персоналу государственных, муниципальных органов</t>
    </r>
  </si>
  <si>
    <r>
      <t>100 %</t>
    </r>
    <r>
      <rPr>
        <sz val="12"/>
        <color theme="1"/>
        <rFont val="Times New Roman"/>
        <family val="1"/>
        <charset val="204"/>
      </rPr>
      <t xml:space="preserve"> </t>
    </r>
    <r>
      <rPr>
        <sz val="10"/>
        <color theme="1"/>
        <rFont val="Times New Roman"/>
        <family val="1"/>
        <charset val="204"/>
      </rPr>
      <t>от запланированного</t>
    </r>
  </si>
  <si>
    <r>
      <t>100</t>
    </r>
    <r>
      <rPr>
        <sz val="12"/>
        <color theme="1"/>
        <rFont val="Times New Roman"/>
        <family val="1"/>
        <charset val="204"/>
      </rPr>
      <t xml:space="preserve"> % </t>
    </r>
    <r>
      <rPr>
        <sz val="10"/>
        <color theme="1"/>
        <rFont val="Times New Roman"/>
        <family val="1"/>
        <charset val="204"/>
      </rPr>
      <t>от запланированного</t>
    </r>
  </si>
  <si>
    <r>
      <t xml:space="preserve">Показатель 5
</t>
    </r>
    <r>
      <rPr>
        <sz val="12"/>
        <color theme="1"/>
        <rFont val="Times New Roman"/>
        <family val="1"/>
        <charset val="204"/>
      </rPr>
      <t>Консульский сбор за оформление виз участникам мероприятий проекта</t>
    </r>
  </si>
  <si>
    <r>
      <rPr>
        <b/>
        <i/>
        <sz val="12"/>
        <color rgb="FF000000"/>
        <rFont val="Times New Roman"/>
        <family val="1"/>
        <charset val="204"/>
      </rPr>
      <t xml:space="preserve">Мероприятие 6
</t>
    </r>
    <r>
      <rPr>
        <sz val="12"/>
        <color rgb="FF000000"/>
        <rFont val="Times New Roman"/>
        <family val="1"/>
        <charset val="204"/>
      </rPr>
      <t>Снос расселенных многоквартирных аварийных домов</t>
    </r>
  </si>
  <si>
    <r>
      <rPr>
        <b/>
        <i/>
        <sz val="12"/>
        <color rgb="FF000000"/>
        <rFont val="Times New Roman"/>
        <family val="1"/>
        <charset val="204"/>
      </rPr>
      <t xml:space="preserve">Мероприятие 5
</t>
    </r>
    <r>
      <rPr>
        <sz val="12"/>
        <color rgb="FF000000"/>
        <rFont val="Times New Roman"/>
        <family val="1"/>
        <charset val="204"/>
      </rPr>
      <t>Оценка выкупаемого жилого помещения у граждан,  переселяемых из аварийного жилищного фонда</t>
    </r>
  </si>
  <si>
    <r>
      <rPr>
        <b/>
        <i/>
        <sz val="12"/>
        <color rgb="FF000000"/>
        <rFont val="Times New Roman"/>
        <family val="1"/>
        <charset val="204"/>
      </rPr>
      <t xml:space="preserve">Мероприятие 7
</t>
    </r>
    <r>
      <rPr>
        <sz val="12"/>
        <color rgb="FF000000"/>
        <rFont val="Times New Roman"/>
        <family val="1"/>
        <charset val="204"/>
      </rPr>
      <t>Установка приборов учета холодного и горячего водоснабжения в муниципальных квартирах г.Кингисеппа</t>
    </r>
  </si>
  <si>
    <r>
      <rPr>
        <u/>
        <sz val="9"/>
        <color rgb="FF000000"/>
        <rFont val="Times New Roman"/>
        <family val="1"/>
        <charset val="204"/>
      </rPr>
      <t>Мероприятие 2</t>
    </r>
    <r>
      <rPr>
        <sz val="9"/>
        <color rgb="FF000000"/>
        <rFont val="Times New Roman"/>
        <family val="1"/>
        <charset val="204"/>
      </rPr>
      <t xml:space="preserve">
Мероприятие № 2 Благоустройства территории города (благоустройство мемориального парка «Роща Пятисот»,фонтаны, детские площадки, малые архитектурные формы, праздничные мероприятия, озеленение, ремонт и благоустройство дворовых территорий,  благоустройство на территории избирательных округов, ливневая канализация, строительство внеплощадочной сети ливневой канализации к бассейну в мкр.7, реализация мероприятий в соответствии с Областным законом № 126-
оз от 30.11.2020 года «О присвоении городу Кингисеппу почетного звания Ленинградской области «Город воинской доблести», прочее благоустройство))    
</t>
    </r>
  </si>
  <si>
    <t>Задача № 1
Снижение негативного воздействия на окружающую среду отходов производства и потребления путем создания мест (площадок) накопления твердых коммунальных отходов на территории МО «Кингисеппское городское поселение».</t>
  </si>
  <si>
    <r>
      <rPr>
        <u/>
        <sz val="9"/>
        <color rgb="FF000000"/>
        <rFont val="Times New Roman"/>
        <family val="1"/>
        <charset val="204"/>
      </rPr>
      <t xml:space="preserve">Мероприятие 1
</t>
    </r>
    <r>
      <rPr>
        <sz val="9"/>
        <color rgb="FF000000"/>
        <rFont val="Times New Roman"/>
        <family val="1"/>
        <charset val="204"/>
      </rPr>
      <t>Создание мест (площадок) накопления твердых коммунальных отходов на территории МО «Кингисеппское городское поселение».</t>
    </r>
  </si>
  <si>
    <r>
      <rPr>
        <b/>
        <sz val="14"/>
        <color theme="1"/>
        <rFont val="Times New Roman"/>
        <family val="1"/>
        <charset val="204"/>
      </rPr>
      <t>РЕАЛИЗОВАНО в 2020 году:</t>
    </r>
    <r>
      <rPr>
        <sz val="14"/>
        <color theme="1"/>
        <rFont val="Times New Roman"/>
        <family val="1"/>
        <charset val="204"/>
      </rPr>
      <t xml:space="preserve">
 </t>
    </r>
    <r>
      <rPr>
        <u/>
        <sz val="14"/>
        <color theme="1"/>
        <rFont val="Times New Roman"/>
        <family val="1"/>
        <charset val="204"/>
      </rPr>
      <t>Общественная территория:</t>
    </r>
    <r>
      <rPr>
        <sz val="14"/>
        <color theme="1"/>
        <rFont val="Times New Roman"/>
        <family val="1"/>
        <charset val="204"/>
      </rPr>
      <t xml:space="preserve"> «Благоустройство пешеходной зоны от ул. Восточная до мкр."Касколовка" 
</t>
    </r>
    <r>
      <rPr>
        <u/>
        <sz val="14"/>
        <color theme="1"/>
        <rFont val="Times New Roman"/>
        <family val="1"/>
        <charset val="204"/>
      </rPr>
      <t>Дворовые территорий:</t>
    </r>
    <r>
      <rPr>
        <sz val="14"/>
        <color theme="1"/>
        <rFont val="Times New Roman"/>
        <family val="1"/>
        <charset val="204"/>
      </rPr>
      <t xml:space="preserve">
1.  Благоустройство дворовой территории ул.Воровского д.11,11А,13 
2.  Благоустройство дворовой территории ул.Крикковское шоссе д.6, 6а, 6б, 
ул.Воровского д.31А (выполнение в 2020 году, оплата в 2021 году)
3. Благоустройство дворовой территории по ул. Большая Советская д. 18, 20, 28, 30
Примечание: дворовые территории, не вошедшие в 2020 год, переносятся на 2021-2024 года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Перечень общественных территорий, вынесенных на рейтинговое голосование для выявления общественного мнения:
1.  Благоустройство территории земельного участка, расположенного: пр. К.Маркса, за зданием ГДК, для организации ярмарочной площади.
2.  Комплексное благоустройство микрорайона «К» (с северо-запада ограничен улицей Воровского, с северо-востока – улицей Восточной, с юго-востока – проспектом Карла Маркса, с юго-запада – Крикковским шоссе);
3. Комплексное благоустройство микрорайона «Касколовка»;
4. Улица Строителей (зеленая зона перед домом № 16);
5. Благоустройство объекта культурного наследия «Летний сад»;
6. Прочие территории;
</t>
    </r>
    <r>
      <rPr>
        <u/>
        <sz val="14"/>
        <color theme="1"/>
        <rFont val="Times New Roman"/>
        <family val="1"/>
        <charset val="204"/>
      </rPr>
      <t>В 2021 году планируется выполнить:</t>
    </r>
    <r>
      <rPr>
        <sz val="14"/>
        <color theme="1"/>
        <rFont val="Times New Roman"/>
        <family val="1"/>
        <charset val="204"/>
      </rPr>
      <t xml:space="preserve">
• благоустройство общественной территории, прилегающей к Городскому дому культуры г. Кингисепп, этап № 1• благоустройство дворовой территории по ул. Большая Советская д. 18, 20, 28, 30
Подведены итоги открытого рейтингового голосования по выбору общественных территорий для участия в отборе на включение в федеральную программу «Формирование комфортной городской среды 2022 года» Министерства строительства РФ в рамках национального проекта «Жилье и городская среда». Рейтинговое голосование проходило в период с 15 января по 15 февраля 2021 г. 
</t>
    </r>
    <r>
      <rPr>
        <b/>
        <u/>
        <sz val="14"/>
        <color theme="1"/>
        <rFont val="Times New Roman"/>
        <family val="1"/>
        <charset val="204"/>
      </rPr>
      <t>МО «Кингисеппское городское поселение», представлены были 4 территории:</t>
    </r>
    <r>
      <rPr>
        <sz val="14"/>
        <color theme="1"/>
        <rFont val="Times New Roman"/>
        <family val="1"/>
        <charset val="204"/>
      </rPr>
      <t xml:space="preserve">
1.Территория площади Николаева (территория, прилегающая к Екатерининскому собору), 
2. Территория, прилегающей к Городскому дому культуры, этап № 2 (пр. Карла Маркса, д. 40) 3. территории сквера у Лютеранской церкви (ул. Воровского д. 19)   
4. Территория у д. 3а, 3б пр. Карла Маркса, площадь «Славы» 
</t>
    </r>
    <r>
      <rPr>
        <b/>
        <u/>
        <sz val="14"/>
        <color theme="1"/>
        <rFont val="Times New Roman"/>
        <family val="1"/>
        <charset val="204"/>
      </rPr>
      <t>Победителем для благоустройства стала территория</t>
    </r>
    <r>
      <rPr>
        <sz val="14"/>
        <color theme="1"/>
        <rFont val="Times New Roman"/>
        <family val="1"/>
        <charset val="204"/>
      </rPr>
      <t xml:space="preserve">, прилегающая к Городскому дому культуры, этап № 2 (г. Кингисепп, пр. Карла Маркса, д. 40) – 40,9%; 
Сам же дизайн-проект планируемой к реализаци территории выбран по результатам он-лайн голосования, проводимого на единой федеральной платформе в пеиод с 26 апреля по 30 мая 2021 года. В голосовании приняли участие более 4770 жителей г.Кингисеппа.
Администрацией МО "Кингисеппский муниципальный район" 21.06.2021 года подана заявка на участие в отборе муниципальных образоаний Ленинградской области на предоставление субсидий на реализацию мероприятий муниципальных программ формирование комфортной городской среды в 2022 году. Заявлена территория - </t>
    </r>
    <r>
      <rPr>
        <b/>
        <sz val="14"/>
        <color theme="1"/>
        <rFont val="Times New Roman"/>
        <family val="1"/>
        <charset val="204"/>
      </rPr>
      <t>Территория, прилегающая к Городскому дому культуры г.Кингисепп (этап № 2).</t>
    </r>
    <r>
      <rPr>
        <sz val="14"/>
        <color theme="1"/>
        <rFont val="Times New Roman"/>
        <family val="1"/>
        <charset val="204"/>
      </rPr>
      <t xml:space="preserve">
 </t>
    </r>
  </si>
  <si>
    <r>
      <rPr>
        <b/>
        <i/>
        <sz val="12"/>
        <color rgb="FF000000"/>
        <rFont val="Times New Roman"/>
        <family val="1"/>
        <charset val="204"/>
      </rPr>
      <t xml:space="preserve">Мероприятие 12
</t>
    </r>
    <r>
      <rPr>
        <sz val="12"/>
        <color rgb="FF000000"/>
        <rFont val="Times New Roman"/>
        <family val="1"/>
        <charset val="204"/>
      </rPr>
      <t>12 Расходы на уборку несанкционированных свалок (на акарицидную обработку, обработка от борщевика, участие в экологических акциях и субботниках,содержание мест(площадок) накопления ТКО в мкр.частного сектора )</t>
    </r>
  </si>
  <si>
    <r>
      <rPr>
        <u/>
        <sz val="9"/>
        <color rgb="FF000000"/>
        <rFont val="Times New Roman"/>
        <family val="1"/>
        <charset val="204"/>
      </rPr>
      <t>Мероприятие 3</t>
    </r>
    <r>
      <rPr>
        <sz val="9"/>
        <color rgb="FF000000"/>
        <rFont val="Times New Roman"/>
        <family val="1"/>
        <charset val="204"/>
      </rPr>
      <t xml:space="preserve">
Поддержание и улучшение санитарного и эстетического состояния территории города Кингисепп (ликвидация несанкционированных свалок, акариц.
обработка, борщевик, экол.акции и субботники, содержание мест (площадок) накопления ТКО в мкр.частного сектора)
</t>
    </r>
  </si>
  <si>
    <t>(внебюджетный источник)</t>
  </si>
  <si>
    <t xml:space="preserve">2021 год - </t>
  </si>
  <si>
    <t>(бюджет ЛО)</t>
  </si>
  <si>
    <t xml:space="preserve"> Приложение 12 2016</t>
  </si>
  <si>
    <t>Сумма Ошибок</t>
  </si>
  <si>
    <r>
      <t>«</t>
    </r>
    <r>
      <rPr>
        <u/>
        <sz val="14"/>
        <color rgb="FF000000"/>
        <rFont val="Times New Roman"/>
        <family val="1"/>
        <charset val="204"/>
      </rPr>
      <t>Строительство и реконструкция объектов водоснабжения и водоотведения
в муниципальном образовании «Кингисеппское городское поселение»</t>
    </r>
    <r>
      <rPr>
        <u/>
        <sz val="14"/>
        <color theme="1"/>
        <rFont val="Times New Roman"/>
        <family val="1"/>
        <charset val="204"/>
      </rPr>
      <t>» </t>
    </r>
  </si>
  <si>
    <t xml:space="preserve">Задача 1 Выполнение полного комплекса работ по проектированию, строительству, реконструкции и капитальному ремонту сетей и сооружений водоснабжения и водоотведения на территории Кингисеппского городского поселения                     </t>
  </si>
  <si>
    <r>
      <rPr>
        <b/>
        <i/>
        <sz val="12"/>
        <color rgb="FF000000"/>
        <rFont val="Times New Roman"/>
        <family val="1"/>
        <charset val="204"/>
      </rPr>
      <t xml:space="preserve">Мероприятие 13
</t>
    </r>
    <r>
      <rPr>
        <sz val="12"/>
        <color rgb="FF000000"/>
        <rFont val="Times New Roman"/>
        <family val="1"/>
        <charset val="204"/>
      </rPr>
      <t>Благоустройства территории города (благоустройство мемориального парка «Роща Пятисот», ремонт и благоустройство дворовых территорий,  благоустройство на территории избирательных округов, 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снос гаражей, водоотведение в микрорайонах,прочее благоустройство)</t>
    </r>
  </si>
  <si>
    <t>Реализация муниципальных 
программ (Оплата налога на имущество организаций и земельного налога)</t>
  </si>
  <si>
    <t>Реализация муниципальных 
программ (Обеспечение деятельности (услуги, работы) муниципальных учреждений)</t>
  </si>
  <si>
    <t>Подпрограмма
 Развитие инженерной, транспортной  и социальной инфраструктуры в районах массовой жилой застройки на территории МО «Кингисеппское городское поселение»</t>
  </si>
  <si>
    <r>
      <rPr>
        <b/>
        <u/>
        <sz val="11"/>
        <color rgb="FF000000"/>
        <rFont val="Times New Roman"/>
        <family val="1"/>
        <charset val="204"/>
      </rPr>
      <t xml:space="preserve">Адресный перечень на 2019-2024 года:
</t>
    </r>
    <r>
      <rPr>
        <b/>
        <sz val="11"/>
        <color rgb="FF000000"/>
        <rFont val="Times New Roman"/>
        <family val="1"/>
        <charset val="204"/>
      </rPr>
      <t>2019 год</t>
    </r>
    <r>
      <rPr>
        <sz val="11"/>
        <color rgb="FF000000"/>
        <rFont val="Times New Roman"/>
        <family val="1"/>
        <charset val="204"/>
      </rPr>
      <t xml:space="preserve">
Благоустройство дворовых территорий по адресам:
1. ул.Октябрьская д.14, 16
2. ул.Железнодорожная д.8а, 12, д.12а
3. ул.Крикковское шоссе д.41а, Химиков д.7- 7а, 9а
</t>
    </r>
    <r>
      <rPr>
        <b/>
        <sz val="11"/>
        <color rgb="FF000000"/>
        <rFont val="Times New Roman"/>
        <family val="1"/>
        <charset val="204"/>
      </rPr>
      <t xml:space="preserve">2020 год
</t>
    </r>
    <r>
      <rPr>
        <sz val="11"/>
        <color rgb="FF000000"/>
        <rFont val="Times New Roman"/>
        <family val="1"/>
        <charset val="204"/>
      </rPr>
      <t xml:space="preserve">Благоустройство дворовых территорий по адресам:
1. ул.Воровского д.11,11А,13 
2. ул.Крикковское шоссе д.6, 6а, 6б,  ул.Воровского  д.31А
</t>
    </r>
    <r>
      <rPr>
        <b/>
        <u/>
        <sz val="11"/>
        <color rgb="FF000000"/>
        <rFont val="Times New Roman"/>
        <family val="1"/>
        <charset val="204"/>
      </rPr>
      <t>Примечание:</t>
    </r>
    <r>
      <rPr>
        <sz val="11"/>
        <color rgb="FF000000"/>
        <rFont val="Times New Roman"/>
        <family val="1"/>
        <charset val="204"/>
      </rPr>
      <t xml:space="preserve"> дворовые территории, не вошедшие в 2020 год переносятся на 2021 год</t>
    </r>
  </si>
  <si>
    <r>
      <rPr>
        <b/>
        <i/>
        <sz val="12"/>
        <color rgb="FF000000"/>
        <rFont val="Times New Roman"/>
        <family val="1"/>
        <charset val="204"/>
      </rPr>
      <t>Мероприятие 1</t>
    </r>
    <r>
      <rPr>
        <b/>
        <sz val="12"/>
        <color rgb="FF000000"/>
        <rFont val="Times New Roman"/>
        <family val="1"/>
        <charset val="204"/>
      </rPr>
      <t xml:space="preserve">
</t>
    </r>
    <r>
      <rPr>
        <sz val="12"/>
        <color rgb="FF000000"/>
        <rFont val="Times New Roman"/>
        <family val="1"/>
        <charset val="204"/>
      </rPr>
      <t xml:space="preserve">Благоустройство общественных территорий:
</t>
    </r>
    <r>
      <rPr>
        <b/>
        <u/>
        <sz val="11"/>
        <color rgb="FF000000"/>
        <rFont val="Times New Roman"/>
        <family val="1"/>
        <charset val="204"/>
      </rPr>
      <t>Адресный перечень на 2017 год:</t>
    </r>
    <r>
      <rPr>
        <sz val="11"/>
        <color rgb="FF000000"/>
        <rFont val="Times New Roman"/>
        <family val="1"/>
        <charset val="204"/>
      </rPr>
      <t xml:space="preserve">
1. Благоустройство 
участка пешеходной зоны по ул. Октябрьская с устройством фонтана
</t>
    </r>
    <r>
      <rPr>
        <b/>
        <u/>
        <sz val="11"/>
        <color rgb="FF000000"/>
        <rFont val="Times New Roman"/>
        <family val="1"/>
        <charset val="204"/>
      </rPr>
      <t>Адресный перечень на 2018 год:</t>
    </r>
    <r>
      <rPr>
        <sz val="11"/>
        <color rgb="FF000000"/>
        <rFont val="Times New Roman"/>
        <family val="1"/>
        <charset val="204"/>
      </rPr>
      <t xml:space="preserve">
1. Благоустройство общественной территории (с установкой памятника и памятного знака к столетнему юбилею Пограничных войск) по адресу: г.Кингисепп, пр. Карла Маркса д. 6
2. Благоустройство общественной территории (сквер) по адресу: г.Кингисепп, Крикковское шоссе, у д.6а
3. Благоустройство общественной территории по адресу: пр. Карла Маркса (у памятника "Славы")
</t>
    </r>
    <r>
      <rPr>
        <b/>
        <u/>
        <sz val="11"/>
        <color rgb="FF000000"/>
        <rFont val="Times New Roman"/>
        <family val="1"/>
        <charset val="204"/>
      </rPr>
      <t>Адресный перечень на 2019 год:</t>
    </r>
    <r>
      <rPr>
        <sz val="11"/>
        <color rgb="FF000000"/>
        <rFont val="Times New Roman"/>
        <family val="1"/>
        <charset val="204"/>
      </rPr>
      <t xml:space="preserve">
1. Благоустройство привокзальной территории, прилегающей к ЖД станции «Кингисепп» по адресу: г. Кингисепп
</t>
    </r>
    <r>
      <rPr>
        <b/>
        <u/>
        <sz val="11"/>
        <color rgb="FF000000"/>
        <rFont val="Times New Roman"/>
        <family val="1"/>
        <charset val="204"/>
      </rPr>
      <t>Адресный перечень на 2020 год:</t>
    </r>
    <r>
      <rPr>
        <sz val="11"/>
        <color rgb="FF000000"/>
        <rFont val="Times New Roman"/>
        <family val="1"/>
        <charset val="204"/>
      </rPr>
      <t xml:space="preserve">
1. Комплексное благоустройство пешеходной зона от ул. Восточная до мкр."Касколовка"
 </t>
    </r>
    <r>
      <rPr>
        <b/>
        <u/>
        <sz val="11"/>
        <color rgb="FF000000"/>
        <rFont val="Times New Roman"/>
        <family val="1"/>
        <charset val="204"/>
      </rPr>
      <t xml:space="preserve">Адресный перечень на 2021 год: </t>
    </r>
    <r>
      <rPr>
        <u/>
        <sz val="11"/>
        <color rgb="FF000000"/>
        <rFont val="Times New Roman"/>
        <family val="1"/>
        <charset val="204"/>
      </rPr>
      <t xml:space="preserve">Благоустройство общественной территории, прилегающей к Городскому дому культуры г.Кингисепп, этап № 1 
</t>
    </r>
    <r>
      <rPr>
        <b/>
        <u/>
        <sz val="11"/>
        <color rgb="FF000000"/>
        <rFont val="Times New Roman"/>
        <family val="1"/>
        <charset val="204"/>
      </rPr>
      <t xml:space="preserve">Адресный перечень на 2022 год: 
</t>
    </r>
    <r>
      <rPr>
        <sz val="11"/>
        <color rgb="FF000000"/>
        <rFont val="Times New Roman"/>
        <family val="1"/>
        <charset val="204"/>
      </rPr>
      <t>Территория, прилегающая к Городскому дому культуры, этап № 2 (пр.Карла Маркса)</t>
    </r>
  </si>
  <si>
    <r>
      <rPr>
        <b/>
        <sz val="11"/>
        <color rgb="FF000000"/>
        <rFont val="Times New Roman"/>
        <family val="1"/>
        <charset val="204"/>
      </rPr>
      <t>2021-2024 года
3.</t>
    </r>
    <r>
      <rPr>
        <sz val="11"/>
        <color rgb="FF000000"/>
        <rFont val="Times New Roman"/>
        <family val="1"/>
        <charset val="204"/>
      </rPr>
      <t>Благоустройство дворовой территории по ул. Большая Советская д. 18, 20, 28, 30
4. Благоустройство 
дворовой территории ул.Восточная д.2а
5. Благоустройство 
ул.Крикковское шоссе д.  4/29</t>
    </r>
    <r>
      <rPr>
        <b/>
        <sz val="11"/>
        <color rgb="FF000000"/>
        <rFont val="Times New Roman"/>
        <family val="1"/>
        <charset val="204"/>
      </rPr>
      <t xml:space="preserve">
</t>
    </r>
    <r>
      <rPr>
        <sz val="11"/>
        <color rgb="FF000000"/>
        <rFont val="Times New Roman"/>
        <family val="1"/>
        <charset val="204"/>
      </rPr>
      <t xml:space="preserve">1.Благоустройство 
дворовой территории по адресу: пер. Аптекарский д.7, 3   ул. Железнодорожная д.4, 6,   пр.Карла Маркса д.4а
2. Благоустройство дворовой территории по адресу: г. Кингисепп, ул. Воровского д.33
3. Благоустройство дворовой территории ул.1-я Линия дома №12, 14 ул.Воровского д.22
4. Благоустройство ул.Ковалевского д.3, 5, 9
5. Благоустройство пр.К.Маркса д16/18
6. Благоустройство ул.Б.Советская д. 37/2
7. Благоустройство ул.Крикковское шоссе д.4/29
8. Благоустройство ул.Крикковское шоссе д.10, 12, 12А
9. Благоустройство ул.Театральная д.5
10. Благоустройство ул.Б.Советская д.6
11. Благоустройство придомовой территории по ул.Воровского д.5
12. Благоустройство придомовой территории по ул.Октябрьская д.6
15. Благоустройство придомовой территории Крикковское шоссе д.2
16. Благоустройство придомовой территории пр.К.Маркса д.15/15
</t>
    </r>
    <r>
      <rPr>
        <b/>
        <u/>
        <sz val="11"/>
        <color rgb="FF000000"/>
        <rFont val="Times New Roman"/>
        <family val="1"/>
        <charset val="204"/>
      </rPr>
      <t>Примечание</t>
    </r>
    <r>
      <rPr>
        <sz val="11"/>
        <color rgb="FF000000"/>
        <rFont val="Times New Roman"/>
        <family val="1"/>
        <charset val="204"/>
      </rPr>
      <t>: адресный перечень может меняться без внесения дополнительных изменений в программу.</t>
    </r>
  </si>
  <si>
    <r>
      <rPr>
        <b/>
        <i/>
        <sz val="8"/>
        <color rgb="FF000000"/>
        <rFont val="Times New Roman"/>
        <family val="1"/>
        <charset val="204"/>
      </rPr>
      <t xml:space="preserve">Мероприятие 2
</t>
    </r>
    <r>
      <rPr>
        <sz val="8"/>
        <color rgb="FF000000"/>
        <rFont val="Times New Roman"/>
        <family val="1"/>
        <charset val="204"/>
      </rPr>
      <t xml:space="preserve">Благоустройство дворовых территорий многоквартирных домов:
</t>
    </r>
    <r>
      <rPr>
        <b/>
        <u/>
        <sz val="8"/>
        <color rgb="FF000000"/>
        <rFont val="Times New Roman"/>
        <family val="1"/>
        <charset val="204"/>
      </rPr>
      <t>Адресный перечень на 2017 год:</t>
    </r>
    <r>
      <rPr>
        <sz val="8"/>
        <color rgb="FF000000"/>
        <rFont val="Times New Roman"/>
        <family val="1"/>
        <charset val="204"/>
      </rPr>
      <t xml:space="preserve">
1. ул.Б.Бульвар, д.4, 6, 8, 
ул. Крикковское шоссе д.18;
2. ул. Воровского, д.13,15,17;
3. ул. Воровского, д.24;
4. ул. Жукова, д. 12а;
5. ул. Восточная, д.6,6а,8,10,14;
6. ул. Б.Советская, д.43
7. пер.Аптекарский,д.7;
ул.Железнодорожная, д.4, 6.
</t>
    </r>
    <r>
      <rPr>
        <b/>
        <u/>
        <sz val="8"/>
        <color rgb="FF000000"/>
        <rFont val="Times New Roman"/>
        <family val="1"/>
        <charset val="204"/>
      </rPr>
      <t xml:space="preserve">Адресный перечень на 2018 год:
</t>
    </r>
    <r>
      <rPr>
        <sz val="8"/>
        <color rgb="FF000000"/>
        <rFont val="Times New Roman"/>
        <family val="1"/>
        <charset val="204"/>
      </rPr>
      <t>Благоустройство дворовых территорий по адресам:
1. ул. Б.Бульвар,  д.4, 6, 8 ,
Крикковское шосее д. 18 ,
Ковалевского д.2;
2. ул. Иванова д.21, 23, ул. Б. Советская д.6а;
3. ул. Жукова  д.12, 14, ул. 1-я Линия д.64, 2-я Линия д.49, 49а</t>
    </r>
  </si>
  <si>
    <t xml:space="preserve">ПРИЛОЖЕНИЕ к постановлению администрации МО «Кингисеппский муниципальный  район" от 10.11.2015 г.  №2487   (в редакции постановления 
администрации МО «Кингисеппский муниципальный район»
от 06.12.2021 № 2705)
</t>
  </si>
</sst>
</file>

<file path=xl/styles.xml><?xml version="1.0" encoding="utf-8"?>
<styleSheet xmlns="http://schemas.openxmlformats.org/spreadsheetml/2006/main">
  <numFmts count="5">
    <numFmt numFmtId="164" formatCode="#,##0.0"/>
    <numFmt numFmtId="165" formatCode="0.0%"/>
    <numFmt numFmtId="166" formatCode="0.0"/>
    <numFmt numFmtId="167" formatCode="#,##0.0\ _₽"/>
    <numFmt numFmtId="168" formatCode="#,##0.00\ _₽"/>
  </numFmts>
  <fonts count="47">
    <font>
      <sz val="11"/>
      <color theme="1"/>
      <name val="Calibri"/>
      <family val="2"/>
      <scheme val="minor"/>
    </font>
    <font>
      <sz val="11"/>
      <color theme="1"/>
      <name val="Calibri"/>
      <family val="2"/>
      <charset val="204"/>
    </font>
    <font>
      <sz val="12"/>
      <color theme="1"/>
      <name val="Times New Roman"/>
      <family val="1"/>
      <charset val="204"/>
    </font>
    <font>
      <b/>
      <sz val="14"/>
      <color theme="1"/>
      <name val="Times New Roman"/>
      <family val="1"/>
      <charset val="204"/>
    </font>
    <font>
      <sz val="14"/>
      <color rgb="FF000000"/>
      <name val="Times New Roman"/>
      <family val="1"/>
      <charset val="204"/>
    </font>
    <font>
      <sz val="7"/>
      <color theme="1"/>
      <name val="Times New Roman"/>
      <family val="1"/>
      <charset val="204"/>
    </font>
    <font>
      <sz val="14"/>
      <color theme="1"/>
      <name val="Times New Roman"/>
      <family val="1"/>
      <charset val="204"/>
    </font>
    <font>
      <b/>
      <sz val="12"/>
      <color theme="1"/>
      <name val="Times New Roman"/>
      <family val="1"/>
      <charset val="204"/>
    </font>
    <font>
      <sz val="12"/>
      <color rgb="FF000000"/>
      <name val="Times New Roman"/>
      <family val="1"/>
      <charset val="204"/>
    </font>
    <font>
      <sz val="12"/>
      <color theme="1"/>
      <name val="Arial"/>
      <family val="2"/>
      <charset val="204"/>
    </font>
    <font>
      <b/>
      <sz val="12"/>
      <color rgb="FF000000"/>
      <name val="Times New Roman"/>
      <family val="1"/>
      <charset val="204"/>
    </font>
    <font>
      <i/>
      <u/>
      <sz val="14"/>
      <color theme="1"/>
      <name val="Times New Roman"/>
      <family val="1"/>
      <charset val="204"/>
    </font>
    <font>
      <sz val="12"/>
      <color theme="1"/>
      <name val="Calibri"/>
      <family val="2"/>
      <scheme val="minor"/>
    </font>
    <font>
      <u/>
      <sz val="14"/>
      <color theme="1"/>
      <name val="Times New Roman"/>
      <family val="1"/>
      <charset val="204"/>
    </font>
    <font>
      <b/>
      <i/>
      <u/>
      <sz val="14"/>
      <color theme="1"/>
      <name val="Times New Roman"/>
      <family val="1"/>
      <charset val="204"/>
    </font>
    <font>
      <b/>
      <u/>
      <sz val="14"/>
      <color theme="1"/>
      <name val="Times New Roman"/>
      <family val="1"/>
      <charset val="204"/>
    </font>
    <font>
      <sz val="10"/>
      <color theme="1"/>
      <name val="Times New Roman"/>
      <family val="1"/>
      <charset val="204"/>
    </font>
    <font>
      <sz val="12"/>
      <color theme="1"/>
      <name val="Symbol"/>
      <family val="1"/>
      <charset val="2"/>
    </font>
    <font>
      <sz val="10"/>
      <color rgb="FF000000"/>
      <name val="Times New Roman"/>
      <family val="1"/>
      <charset val="204"/>
    </font>
    <font>
      <b/>
      <sz val="10"/>
      <color rgb="FF000000"/>
      <name val="Times New Roman"/>
      <family val="1"/>
      <charset val="204"/>
    </font>
    <font>
      <u/>
      <sz val="14"/>
      <color rgb="FF000000"/>
      <name val="Times New Roman"/>
      <family val="1"/>
      <charset val="204"/>
    </font>
    <font>
      <vertAlign val="superscript"/>
      <sz val="14"/>
      <color theme="1"/>
      <name val="Times New Roman"/>
      <family val="1"/>
      <charset val="204"/>
    </font>
    <font>
      <b/>
      <u/>
      <sz val="12"/>
      <color rgb="FF000000"/>
      <name val="Times New Roman"/>
      <family val="1"/>
      <charset val="204"/>
    </font>
    <font>
      <i/>
      <u/>
      <sz val="12"/>
      <color theme="1"/>
      <name val="Times New Roman"/>
      <family val="1"/>
      <charset val="204"/>
    </font>
    <font>
      <sz val="8"/>
      <color theme="1"/>
      <name val="Calibri"/>
      <family val="2"/>
      <scheme val="minor"/>
    </font>
    <font>
      <i/>
      <sz val="10"/>
      <color theme="1"/>
      <name val="Times New Roman"/>
      <family val="1"/>
      <charset val="204"/>
    </font>
    <font>
      <b/>
      <i/>
      <sz val="12"/>
      <color rgb="FF000000"/>
      <name val="Times New Roman"/>
      <family val="1"/>
      <charset val="204"/>
    </font>
    <font>
      <sz val="9"/>
      <color rgb="FF000000"/>
      <name val="Times New Roman"/>
      <family val="1"/>
      <charset val="204"/>
    </font>
    <font>
      <b/>
      <u/>
      <sz val="11"/>
      <color rgb="FF000000"/>
      <name val="Times New Roman"/>
      <family val="1"/>
      <charset val="204"/>
    </font>
    <font>
      <sz val="11"/>
      <color rgb="FF000000"/>
      <name val="Times New Roman"/>
      <family val="1"/>
      <charset val="204"/>
    </font>
    <font>
      <b/>
      <sz val="11"/>
      <color rgb="FF000000"/>
      <name val="Times New Roman"/>
      <family val="1"/>
      <charset val="204"/>
    </font>
    <font>
      <b/>
      <sz val="9"/>
      <color rgb="FF000000"/>
      <name val="Times New Roman"/>
      <family val="1"/>
      <charset val="204"/>
    </font>
    <font>
      <sz val="11"/>
      <color theme="1"/>
      <name val="Times New Roman"/>
      <family val="1"/>
      <charset val="204"/>
    </font>
    <font>
      <b/>
      <sz val="12"/>
      <color rgb="FF333333"/>
      <name val="Times New Roman"/>
      <family val="1"/>
      <charset val="204"/>
    </font>
    <font>
      <b/>
      <sz val="9"/>
      <color theme="1"/>
      <name val="Times New Roman"/>
      <family val="1"/>
      <charset val="204"/>
    </font>
    <font>
      <sz val="9"/>
      <color theme="1"/>
      <name val="Times New Roman"/>
      <family val="1"/>
      <charset val="204"/>
    </font>
    <font>
      <b/>
      <sz val="10"/>
      <color theme="1"/>
      <name val="Times New Roman"/>
      <family val="1"/>
      <charset val="204"/>
    </font>
    <font>
      <u/>
      <sz val="9"/>
      <color rgb="FF000000"/>
      <name val="Times New Roman"/>
      <family val="1"/>
      <charset val="204"/>
    </font>
    <font>
      <u/>
      <sz val="11"/>
      <color rgb="FF000000"/>
      <name val="Times New Roman"/>
      <family val="1"/>
      <charset val="204"/>
    </font>
    <font>
      <sz val="11"/>
      <name val="Calibri"/>
      <family val="2"/>
      <scheme val="minor"/>
    </font>
    <font>
      <sz val="9"/>
      <color indexed="81"/>
      <name val="Tahoma"/>
      <charset val="1"/>
    </font>
    <font>
      <b/>
      <sz val="9"/>
      <color indexed="81"/>
      <name val="Tahoma"/>
      <charset val="1"/>
    </font>
    <font>
      <sz val="9"/>
      <color indexed="81"/>
      <name val="Tahoma"/>
      <family val="2"/>
      <charset val="204"/>
    </font>
    <font>
      <b/>
      <sz val="9"/>
      <color indexed="81"/>
      <name val="Tahoma"/>
      <family val="2"/>
      <charset val="204"/>
    </font>
    <font>
      <sz val="8"/>
      <color rgb="FF000000"/>
      <name val="Times New Roman"/>
      <family val="1"/>
      <charset val="204"/>
    </font>
    <font>
      <b/>
      <i/>
      <sz val="8"/>
      <color rgb="FF000000"/>
      <name val="Times New Roman"/>
      <family val="1"/>
      <charset val="204"/>
    </font>
    <font>
      <b/>
      <u/>
      <sz val="8"/>
      <color rgb="FF000000"/>
      <name val="Times New Roman"/>
      <family val="1"/>
      <charset val="204"/>
    </font>
  </fonts>
  <fills count="8">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s>
  <cellStyleXfs count="1">
    <xf numFmtId="0" fontId="0" fillId="0" borderId="0"/>
  </cellStyleXfs>
  <cellXfs count="373">
    <xf numFmtId="0" fontId="0" fillId="0" borderId="0" xfId="0"/>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164" fontId="10"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3" fillId="0" borderId="0" xfId="0" applyFont="1" applyAlignment="1">
      <alignment horizontal="justify" vertical="center" wrapText="1"/>
    </xf>
    <xf numFmtId="0" fontId="11" fillId="0" borderId="0" xfId="0" applyFont="1" applyAlignment="1">
      <alignment vertical="center" wrapText="1"/>
    </xf>
    <xf numFmtId="0" fontId="0" fillId="0" borderId="0" xfId="0" applyAlignment="1"/>
    <xf numFmtId="0" fontId="8" fillId="0" borderId="1" xfId="0" applyFont="1" applyBorder="1" applyAlignment="1">
      <alignment horizontal="left" vertical="center" wrapText="1"/>
    </xf>
    <xf numFmtId="165" fontId="1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164" fontId="19"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0" xfId="0" applyFont="1" applyBorder="1" applyAlignment="1">
      <alignment vertical="center" wrapText="1"/>
    </xf>
    <xf numFmtId="0" fontId="0" fillId="0" borderId="0" xfId="0" applyBorder="1"/>
    <xf numFmtId="0" fontId="8" fillId="0" borderId="0" xfId="0" applyFont="1" applyBorder="1" applyAlignment="1">
      <alignment vertical="center"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vertical="top" wrapText="1"/>
    </xf>
    <xf numFmtId="164" fontId="16" fillId="0" borderId="1" xfId="0" applyNumberFormat="1" applyFont="1" applyBorder="1" applyAlignment="1">
      <alignment horizontal="center" vertical="center" wrapText="1"/>
    </xf>
    <xf numFmtId="0" fontId="24" fillId="0" borderId="1" xfId="0" applyFont="1" applyBorder="1" applyAlignment="1">
      <alignment horizontal="center" vertical="center" wrapText="1"/>
    </xf>
    <xf numFmtId="0" fontId="2" fillId="0" borderId="1" xfId="0" applyFont="1" applyBorder="1" applyAlignment="1">
      <alignment horizontal="left" vertical="top" wrapText="1"/>
    </xf>
    <xf numFmtId="164" fontId="25" fillId="0" borderId="1" xfId="0" applyNumberFormat="1" applyFont="1" applyBorder="1" applyAlignment="1">
      <alignment horizontal="center" vertical="center" wrapText="1"/>
    </xf>
    <xf numFmtId="0" fontId="8" fillId="0" borderId="1" xfId="0" applyFont="1" applyBorder="1" applyAlignment="1">
      <alignment vertical="top" wrapText="1"/>
    </xf>
    <xf numFmtId="0" fontId="8" fillId="0" borderId="5" xfId="0" applyFont="1" applyBorder="1" applyAlignment="1">
      <alignment horizontal="left" vertical="top" wrapText="1"/>
    </xf>
    <xf numFmtId="164" fontId="10"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vertical="center" wrapText="1"/>
    </xf>
    <xf numFmtId="0" fontId="31" fillId="0" borderId="1" xfId="0" applyFont="1" applyBorder="1" applyAlignment="1">
      <alignment horizontal="center" vertical="center" wrapText="1"/>
    </xf>
    <xf numFmtId="164" fontId="31" fillId="2" borderId="1" xfId="0" applyNumberFormat="1" applyFont="1" applyFill="1" applyBorder="1" applyAlignment="1">
      <alignment horizontal="center" vertical="center" wrapText="1"/>
    </xf>
    <xf numFmtId="164" fontId="31" fillId="0" borderId="1" xfId="0" applyNumberFormat="1" applyFont="1" applyBorder="1" applyAlignment="1">
      <alignment horizontal="center" vertical="center" wrapText="1"/>
    </xf>
    <xf numFmtId="0" fontId="31" fillId="0" borderId="1" xfId="0" applyFont="1" applyBorder="1" applyAlignment="1">
      <alignment horizontal="justify" vertical="center" wrapText="1"/>
    </xf>
    <xf numFmtId="0" fontId="27" fillId="0" borderId="1" xfId="0" applyFont="1" applyBorder="1" applyAlignment="1">
      <alignment horizontal="justify" vertical="center" wrapText="1"/>
    </xf>
    <xf numFmtId="164" fontId="27" fillId="2"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8" fillId="4" borderId="1" xfId="0" applyNumberFormat="1" applyFont="1" applyFill="1" applyBorder="1" applyAlignment="1">
      <alignment horizontal="center" vertical="center" wrapText="1"/>
    </xf>
    <xf numFmtId="164" fontId="0" fillId="0" borderId="0" xfId="0" applyNumberFormat="1"/>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0" fontId="1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0" xfId="0" applyFont="1" applyBorder="1" applyAlignment="1">
      <alignment horizontal="center" vertical="center" wrapText="1"/>
    </xf>
    <xf numFmtId="0" fontId="3" fillId="0" borderId="0" xfId="0" applyFont="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0" fontId="16" fillId="0" borderId="1" xfId="0" applyFont="1" applyBorder="1" applyAlignment="1">
      <alignment horizontal="center" vertical="center" wrapText="1"/>
    </xf>
    <xf numFmtId="49" fontId="16"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27"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10" fillId="0" borderId="3" xfId="0" applyFont="1" applyBorder="1" applyAlignment="1">
      <alignment horizontal="center" vertical="center" wrapText="1"/>
    </xf>
    <xf numFmtId="0" fontId="8" fillId="4" borderId="1" xfId="0" applyFont="1" applyFill="1" applyBorder="1" applyAlignment="1">
      <alignment horizontal="center" vertical="center" wrapText="1"/>
    </xf>
    <xf numFmtId="166" fontId="8" fillId="4" borderId="1" xfId="0" applyNumberFormat="1" applyFont="1" applyFill="1" applyBorder="1" applyAlignment="1">
      <alignment horizontal="center" vertical="center" wrapText="1"/>
    </xf>
    <xf numFmtId="0" fontId="0" fillId="0" borderId="0" xfId="0" applyBorder="1" applyAlignment="1">
      <alignment vertical="top"/>
    </xf>
    <xf numFmtId="0" fontId="2"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164" fontId="10" fillId="0" borderId="1" xfId="0" applyNumberFormat="1" applyFont="1" applyBorder="1" applyAlignment="1">
      <alignment horizontal="center" vertical="center" wrapText="1"/>
    </xf>
    <xf numFmtId="0" fontId="3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4" fontId="0" fillId="0" borderId="0" xfId="0" applyNumberFormat="1"/>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8"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1" xfId="0" applyFont="1" applyBorder="1" applyAlignment="1">
      <alignment horizontal="left" vertical="top" wrapText="1"/>
    </xf>
    <xf numFmtId="166" fontId="16" fillId="0" borderId="1" xfId="0" applyNumberFormat="1" applyFont="1" applyBorder="1" applyAlignment="1">
      <alignment horizontal="center" vertical="center" wrapText="1"/>
    </xf>
    <xf numFmtId="2" fontId="0" fillId="0" borderId="0" xfId="0" applyNumberFormat="1"/>
    <xf numFmtId="0" fontId="2" fillId="0" borderId="1" xfId="0" applyFont="1" applyBorder="1" applyAlignment="1">
      <alignment horizontal="center" vertical="center" wrapText="1"/>
    </xf>
    <xf numFmtId="0" fontId="8" fillId="0" borderId="1" xfId="0" applyFont="1" applyBorder="1" applyAlignment="1">
      <alignment horizontal="left" vertical="top"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23" fillId="0" borderId="1" xfId="0" applyFont="1" applyBorder="1" applyAlignment="1">
      <alignment wrapText="1"/>
    </xf>
    <xf numFmtId="0" fontId="23" fillId="0" borderId="1" xfId="0" applyFont="1" applyBorder="1" applyAlignment="1">
      <alignment vertical="top" wrapText="1"/>
    </xf>
    <xf numFmtId="164" fontId="0" fillId="0" borderId="0" xfId="0" applyNumberFormat="1" applyBorder="1"/>
    <xf numFmtId="166" fontId="27" fillId="0" borderId="1" xfId="0" applyNumberFormat="1" applyFont="1" applyBorder="1" applyAlignment="1">
      <alignment horizontal="center" vertical="center" wrapText="1"/>
    </xf>
    <xf numFmtId="166" fontId="0" fillId="0" borderId="0" xfId="0" applyNumberFormat="1"/>
    <xf numFmtId="167" fontId="2" fillId="4" borderId="1" xfId="0" applyNumberFormat="1" applyFont="1" applyFill="1" applyBorder="1" applyAlignment="1">
      <alignment horizontal="center" vertical="center" wrapText="1"/>
    </xf>
    <xf numFmtId="164" fontId="2" fillId="0" borderId="4" xfId="0" applyNumberFormat="1" applyFont="1" applyBorder="1" applyAlignment="1">
      <alignment vertical="center" wrapText="1"/>
    </xf>
    <xf numFmtId="164" fontId="2" fillId="0" borderId="3"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167" fontId="8" fillId="0" borderId="2"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7" fontId="27" fillId="2" borderId="1" xfId="0" applyNumberFormat="1" applyFont="1" applyFill="1" applyBorder="1" applyAlignment="1">
      <alignment horizontal="center" vertical="center" wrapText="1"/>
    </xf>
    <xf numFmtId="164" fontId="27" fillId="3" borderId="1" xfId="0" applyNumberFormat="1" applyFont="1" applyFill="1" applyBorder="1" applyAlignment="1">
      <alignment horizontal="center" vertical="center" wrapText="1"/>
    </xf>
    <xf numFmtId="167" fontId="31" fillId="3" borderId="1" xfId="0" applyNumberFormat="1" applyFont="1" applyFill="1" applyBorder="1" applyAlignment="1">
      <alignment horizontal="center" vertical="center" wrapText="1"/>
    </xf>
    <xf numFmtId="167" fontId="34" fillId="0" borderId="1" xfId="0" applyNumberFormat="1" applyFont="1" applyBorder="1" applyAlignment="1">
      <alignment horizontal="center" vertical="center" wrapText="1"/>
    </xf>
    <xf numFmtId="167" fontId="35" fillId="2" borderId="1" xfId="0" applyNumberFormat="1" applyFont="1" applyFill="1" applyBorder="1" applyAlignment="1">
      <alignment horizontal="center" vertical="center" wrapText="1"/>
    </xf>
    <xf numFmtId="0" fontId="34" fillId="0" borderId="1" xfId="0" applyFont="1" applyBorder="1" applyAlignment="1">
      <alignment horizontal="center" vertical="center" wrapText="1"/>
    </xf>
    <xf numFmtId="167" fontId="0" fillId="0" borderId="0" xfId="0" applyNumberFormat="1"/>
    <xf numFmtId="168" fontId="0" fillId="0" borderId="0" xfId="0" applyNumberFormat="1"/>
    <xf numFmtId="0" fontId="39" fillId="7" borderId="0" xfId="0" applyFont="1" applyFill="1"/>
    <xf numFmtId="164" fontId="39" fillId="7" borderId="0" xfId="0" applyNumberFormat="1" applyFont="1" applyFill="1"/>
    <xf numFmtId="0" fontId="0" fillId="7" borderId="0" xfId="0" applyFill="1"/>
    <xf numFmtId="164" fontId="0" fillId="7" borderId="0" xfId="0" applyNumberFormat="1" applyFill="1"/>
    <xf numFmtId="164" fontId="0" fillId="4" borderId="0" xfId="0" applyNumberFormat="1" applyFill="1"/>
    <xf numFmtId="167" fontId="0" fillId="4" borderId="0" xfId="0" applyNumberFormat="1" applyFill="1"/>
    <xf numFmtId="167" fontId="8" fillId="4" borderId="1" xfId="0" applyNumberFormat="1" applyFont="1" applyFill="1" applyBorder="1" applyAlignment="1">
      <alignment horizontal="center" vertical="center" wrapText="1"/>
    </xf>
    <xf numFmtId="167" fontId="8" fillId="4" borderId="2" xfId="0" applyNumberFormat="1" applyFont="1" applyFill="1" applyBorder="1" applyAlignment="1">
      <alignment horizontal="center" vertical="center" wrapText="1"/>
    </xf>
    <xf numFmtId="0" fontId="0" fillId="3" borderId="0" xfId="0" applyFill="1"/>
    <xf numFmtId="164" fontId="8" fillId="3" borderId="0" xfId="0" applyNumberFormat="1" applyFont="1" applyFill="1" applyBorder="1" applyAlignment="1">
      <alignment horizontal="center" vertical="center" wrapText="1"/>
    </xf>
    <xf numFmtId="167" fontId="2" fillId="3" borderId="0"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4" fillId="0" borderId="3" xfId="0" applyFont="1" applyBorder="1" applyAlignment="1">
      <alignment horizontal="center" vertical="center" wrapText="1"/>
    </xf>
    <xf numFmtId="0" fontId="2" fillId="3" borderId="1" xfId="0" applyFont="1" applyFill="1" applyBorder="1" applyAlignment="1">
      <alignment horizontal="center" vertical="center" wrapText="1"/>
    </xf>
    <xf numFmtId="167" fontId="2" fillId="3" borderId="1" xfId="0" applyNumberFormat="1" applyFont="1" applyFill="1" applyBorder="1" applyAlignment="1">
      <alignment horizontal="center" vertical="center" wrapText="1"/>
    </xf>
    <xf numFmtId="167" fontId="2" fillId="3" borderId="4" xfId="0" applyNumberFormat="1" applyFont="1" applyFill="1" applyBorder="1" applyAlignment="1">
      <alignment horizontal="center" vertical="center" wrapText="1"/>
    </xf>
    <xf numFmtId="167" fontId="2" fillId="3" borderId="9" xfId="0" applyNumberFormat="1" applyFont="1" applyFill="1" applyBorder="1" applyAlignment="1">
      <alignment horizontal="center" vertical="center" wrapText="1"/>
    </xf>
    <xf numFmtId="167" fontId="2" fillId="3" borderId="4" xfId="0" applyNumberFormat="1" applyFont="1" applyFill="1" applyBorder="1" applyAlignment="1">
      <alignment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center" wrapText="1"/>
    </xf>
    <xf numFmtId="0" fontId="8" fillId="0" borderId="3" xfId="0" applyFont="1" applyBorder="1" applyAlignment="1">
      <alignment horizontal="left" vertical="top" wrapText="1"/>
    </xf>
    <xf numFmtId="0" fontId="10" fillId="0" borderId="1" xfId="0" applyFont="1" applyBorder="1" applyAlignment="1">
      <alignment horizontal="left" vertical="top" wrapText="1"/>
    </xf>
    <xf numFmtId="0" fontId="10" fillId="0" borderId="4" xfId="0" applyFont="1" applyBorder="1" applyAlignment="1">
      <alignment horizontal="center" vertical="center" wrapText="1"/>
    </xf>
    <xf numFmtId="0" fontId="8" fillId="0" borderId="1" xfId="0" applyFont="1" applyBorder="1" applyAlignment="1">
      <alignment vertical="top" wrapText="1"/>
    </xf>
    <xf numFmtId="167" fontId="8"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center" wrapText="1"/>
    </xf>
    <xf numFmtId="168" fontId="2" fillId="0" borderId="1"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10" fillId="0" borderId="4" xfId="0" applyFont="1" applyBorder="1" applyAlignment="1">
      <alignment horizontal="left" vertical="top" wrapText="1"/>
    </xf>
    <xf numFmtId="0" fontId="7" fillId="0" borderId="1" xfId="0" applyFont="1" applyBorder="1" applyAlignment="1">
      <alignment horizontal="center" vertical="top" wrapText="1"/>
    </xf>
    <xf numFmtId="0" fontId="10" fillId="3"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167" fontId="36" fillId="5" borderId="1" xfId="0" applyNumberFormat="1" applyFont="1" applyFill="1" applyBorder="1" applyAlignment="1">
      <alignment horizontal="center" vertical="center" wrapText="1"/>
    </xf>
    <xf numFmtId="0" fontId="36" fillId="5" borderId="1" xfId="0" applyFont="1" applyFill="1" applyBorder="1" applyAlignment="1">
      <alignment horizontal="center" vertical="center" wrapText="1"/>
    </xf>
    <xf numFmtId="167" fontId="36" fillId="3" borderId="1" xfId="0" applyNumberFormat="1" applyFont="1" applyFill="1" applyBorder="1" applyAlignment="1">
      <alignment horizontal="center" vertical="center" wrapText="1"/>
    </xf>
    <xf numFmtId="167" fontId="16" fillId="2" borderId="1" xfId="0" applyNumberFormat="1" applyFont="1" applyFill="1" applyBorder="1" applyAlignment="1">
      <alignment horizontal="center" vertical="center" wrapText="1"/>
    </xf>
    <xf numFmtId="0" fontId="2" fillId="0" borderId="3"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vertical="center" wrapText="1"/>
    </xf>
    <xf numFmtId="0" fontId="3" fillId="0" borderId="0" xfId="0" applyFont="1" applyAlignment="1">
      <alignment horizontal="center" vertical="center" wrapText="1"/>
    </xf>
    <xf numFmtId="0" fontId="4"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1" fillId="0" borderId="1" xfId="0" applyFont="1" applyBorder="1" applyAlignment="1">
      <alignment horizontal="left" vertical="center" wrapText="1"/>
    </xf>
    <xf numFmtId="0" fontId="2" fillId="0" borderId="14" xfId="0" applyFont="1" applyBorder="1" applyAlignment="1">
      <alignment horizontal="left" wrapText="1"/>
    </xf>
    <xf numFmtId="0" fontId="2" fillId="0" borderId="12" xfId="0" applyFont="1" applyBorder="1" applyAlignment="1">
      <alignment horizontal="left" wrapText="1"/>
    </xf>
    <xf numFmtId="0" fontId="2" fillId="0" borderId="9" xfId="0" applyFont="1" applyBorder="1" applyAlignment="1">
      <alignment horizontal="left" wrapText="1"/>
    </xf>
    <xf numFmtId="0" fontId="2" fillId="0" borderId="13" xfId="0" applyFont="1" applyBorder="1" applyAlignment="1">
      <alignment horizontal="left" wrapText="1"/>
    </xf>
    <xf numFmtId="0" fontId="2" fillId="0" borderId="0" xfId="0" applyFont="1" applyBorder="1" applyAlignment="1">
      <alignment horizontal="left" wrapText="1"/>
    </xf>
    <xf numFmtId="0" fontId="2" fillId="0" borderId="10" xfId="0" applyFont="1" applyBorder="1" applyAlignment="1">
      <alignment horizontal="left" wrapText="1"/>
    </xf>
    <xf numFmtId="0" fontId="2" fillId="0" borderId="15" xfId="0" applyFont="1" applyBorder="1" applyAlignment="1">
      <alignment horizontal="left" wrapText="1"/>
    </xf>
    <xf numFmtId="0" fontId="2" fillId="0" borderId="8" xfId="0" applyFont="1" applyBorder="1" applyAlignment="1">
      <alignment horizontal="left" wrapText="1"/>
    </xf>
    <xf numFmtId="0" fontId="2" fillId="0" borderId="11" xfId="0" applyFont="1" applyBorder="1" applyAlignment="1">
      <alignment horizontal="left" wrapText="1"/>
    </xf>
    <xf numFmtId="0" fontId="2" fillId="0" borderId="3" xfId="0" applyFont="1" applyBorder="1" applyAlignment="1">
      <alignment vertical="center" wrapText="1"/>
    </xf>
    <xf numFmtId="0" fontId="2" fillId="0" borderId="5" xfId="0" applyFont="1" applyBorder="1" applyAlignment="1">
      <alignment vertical="center" wrapText="1"/>
    </xf>
    <xf numFmtId="0" fontId="2" fillId="0" borderId="4" xfId="0" applyFont="1" applyBorder="1" applyAlignment="1">
      <alignment vertical="center" wrapText="1"/>
    </xf>
    <xf numFmtId="0" fontId="0" fillId="0" borderId="0" xfId="0" applyAlignment="1">
      <alignment horizontal="center"/>
    </xf>
    <xf numFmtId="49" fontId="6" fillId="0" borderId="0" xfId="0" applyNumberFormat="1" applyFont="1" applyAlignment="1">
      <alignment horizontal="justify" vertical="center" wrapText="1"/>
    </xf>
    <xf numFmtId="49" fontId="6" fillId="0" borderId="0" xfId="0" applyNumberFormat="1" applyFont="1" applyAlignment="1">
      <alignment horizontal="justify" vertical="top" wrapText="1"/>
    </xf>
    <xf numFmtId="0" fontId="3" fillId="0" borderId="0" xfId="0" applyFont="1" applyAlignment="1">
      <alignment horizontal="justify" vertical="center" wrapText="1"/>
    </xf>
    <xf numFmtId="49" fontId="6" fillId="0" borderId="0" xfId="0" applyNumberFormat="1" applyFont="1" applyAlignment="1">
      <alignment horizontal="left" vertical="top" wrapText="1"/>
    </xf>
    <xf numFmtId="0" fontId="3" fillId="0" borderId="0" xfId="0" applyFont="1" applyAlignment="1">
      <alignment horizontal="justify" vertical="top" wrapText="1"/>
    </xf>
    <xf numFmtId="0" fontId="15" fillId="0" borderId="0" xfId="0" applyFont="1" applyAlignment="1">
      <alignment horizontal="justify" vertical="top" wrapText="1"/>
    </xf>
    <xf numFmtId="49" fontId="14" fillId="0" borderId="0" xfId="0" applyNumberFormat="1" applyFont="1" applyAlignment="1">
      <alignment horizontal="justify" vertical="top" wrapText="1"/>
    </xf>
    <xf numFmtId="0" fontId="3" fillId="0" borderId="0" xfId="0" applyFont="1" applyAlignment="1">
      <alignment horizontal="justify" wrapText="1"/>
    </xf>
    <xf numFmtId="49" fontId="11" fillId="0" borderId="0" xfId="0" applyNumberFormat="1" applyFont="1" applyAlignment="1">
      <alignment horizontal="justify" vertical="center" wrapText="1"/>
    </xf>
    <xf numFmtId="0" fontId="3" fillId="0" borderId="0" xfId="0" applyFont="1" applyAlignment="1">
      <alignment horizontal="center" vertical="top" wrapText="1"/>
    </xf>
    <xf numFmtId="0" fontId="11" fillId="0" borderId="0" xfId="0" applyFont="1" applyAlignment="1">
      <alignment horizontal="center" wrapText="1"/>
    </xf>
    <xf numFmtId="49" fontId="6" fillId="0" borderId="0" xfId="0" applyNumberFormat="1" applyFont="1" applyAlignment="1">
      <alignment horizontal="left" vertical="center" wrapText="1"/>
    </xf>
    <xf numFmtId="0" fontId="11" fillId="0" borderId="0" xfId="0" applyFont="1" applyAlignment="1">
      <alignment horizontal="center" vertical="top" wrapText="1"/>
    </xf>
    <xf numFmtId="0" fontId="6" fillId="0" borderId="0" xfId="0" applyNumberFormat="1" applyFont="1" applyAlignment="1">
      <alignment horizontal="justify" vertical="top" wrapText="1"/>
    </xf>
    <xf numFmtId="0" fontId="6" fillId="0" borderId="0" xfId="0" applyFont="1" applyAlignment="1">
      <alignment horizontal="justify" vertical="top" wrapText="1"/>
    </xf>
    <xf numFmtId="0" fontId="6" fillId="0" borderId="0" xfId="0" applyFont="1" applyAlignment="1">
      <alignment horizontal="left" vertical="top" wrapText="1"/>
    </xf>
    <xf numFmtId="0" fontId="6" fillId="0" borderId="0" xfId="0" applyFont="1" applyAlignment="1">
      <alignment horizontal="justify" vertical="center"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2" xfId="0" applyFont="1" applyBorder="1" applyAlignment="1">
      <alignment horizontal="left" vertical="top" wrapText="1"/>
    </xf>
    <xf numFmtId="0" fontId="3" fillId="0" borderId="0" xfId="0" applyFont="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7" fillId="0" borderId="2" xfId="0" applyFont="1" applyBorder="1" applyAlignment="1">
      <alignment horizontal="lef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7" fillId="0" borderId="2" xfId="0" applyFont="1" applyBorder="1" applyAlignment="1">
      <alignment vertical="top"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justify" vertical="center" wrapText="1"/>
    </xf>
    <xf numFmtId="0" fontId="2" fillId="0" borderId="7"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2"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vertical="top" wrapText="1"/>
    </xf>
    <xf numFmtId="0" fontId="2" fillId="0" borderId="1" xfId="0" applyFont="1" applyBorder="1" applyAlignment="1">
      <alignment horizontal="justify" vertical="center" wrapText="1"/>
    </xf>
    <xf numFmtId="49" fontId="2" fillId="0" borderId="1" xfId="0" applyNumberFormat="1" applyFont="1" applyBorder="1" applyAlignment="1">
      <alignment horizontal="left"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2" xfId="0" applyFont="1" applyBorder="1" applyAlignment="1">
      <alignment vertical="top"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49" fontId="2" fillId="0" borderId="2" xfId="0" applyNumberFormat="1" applyFont="1" applyBorder="1" applyAlignment="1">
      <alignment vertical="center" wrapText="1"/>
    </xf>
    <xf numFmtId="0" fontId="17" fillId="0" borderId="1" xfId="0" applyFont="1" applyBorder="1" applyAlignment="1">
      <alignment vertical="top"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2" fillId="0" borderId="2" xfId="0" applyFont="1" applyBorder="1" applyAlignment="1">
      <alignment horizontal="justify"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0" fontId="2" fillId="0" borderId="1" xfId="0" applyFont="1" applyBorder="1" applyAlignment="1">
      <alignment horizontal="justify"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164" fontId="2" fillId="0" borderId="3"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 xfId="0" applyFont="1" applyBorder="1" applyAlignment="1">
      <alignment horizontal="center" vertical="center" wrapText="1"/>
    </xf>
    <xf numFmtId="0" fontId="3" fillId="0" borderId="0" xfId="0" applyFont="1" applyAlignment="1">
      <alignment horizontal="center" vertical="center"/>
    </xf>
    <xf numFmtId="0" fontId="15" fillId="0" borderId="0" xfId="0" applyFont="1" applyBorder="1" applyAlignment="1">
      <alignment horizontal="center" vertical="center"/>
    </xf>
    <xf numFmtId="0" fontId="21" fillId="0" borderId="0" xfId="0" applyFont="1" applyBorder="1" applyAlignment="1">
      <alignment horizontal="center" vertical="center"/>
    </xf>
    <xf numFmtId="0" fontId="15" fillId="0" borderId="0" xfId="0"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35"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 xfId="0" applyFont="1" applyBorder="1" applyAlignment="1">
      <alignment horizontal="center" vertical="center" wrapText="1"/>
    </xf>
    <xf numFmtId="0" fontId="2" fillId="0" borderId="1" xfId="0" applyFont="1" applyBorder="1" applyAlignment="1">
      <alignment horizontal="left" vertical="top" wrapText="1"/>
    </xf>
    <xf numFmtId="49" fontId="16" fillId="0" borderId="1" xfId="0" applyNumberFormat="1" applyFont="1" applyBorder="1" applyAlignment="1">
      <alignment horizontal="center" vertical="center" wrapText="1"/>
    </xf>
    <xf numFmtId="0" fontId="8" fillId="0" borderId="1" xfId="0" applyFont="1" applyBorder="1" applyAlignment="1">
      <alignment horizontal="center" vertical="top" wrapText="1"/>
    </xf>
    <xf numFmtId="0" fontId="2" fillId="0" borderId="1" xfId="0" applyFont="1" applyBorder="1" applyAlignment="1">
      <alignment horizontal="center" vertical="top"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 xfId="0" applyFont="1" applyBorder="1" applyAlignment="1">
      <alignment horizontal="center" vertical="center" wrapText="1"/>
    </xf>
    <xf numFmtId="166" fontId="8" fillId="0" borderId="1" xfId="0" applyNumberFormat="1" applyFont="1" applyBorder="1" applyAlignment="1">
      <alignment horizontal="center" vertical="center" wrapText="1"/>
    </xf>
    <xf numFmtId="0" fontId="32" fillId="0" borderId="12" xfId="0" applyFont="1" applyBorder="1" applyAlignment="1">
      <alignment horizontal="left" vertical="center" wrapText="1"/>
    </xf>
    <xf numFmtId="0" fontId="32" fillId="0" borderId="0" xfId="0" applyFont="1" applyAlignment="1">
      <alignment horizontal="left" vertical="center" wrapText="1"/>
    </xf>
    <xf numFmtId="0" fontId="2" fillId="0" borderId="0" xfId="0" applyFont="1" applyAlignment="1">
      <alignment vertical="center" wrapText="1"/>
    </xf>
    <xf numFmtId="0" fontId="32" fillId="0" borderId="0" xfId="0" applyFont="1" applyAlignment="1">
      <alignment vertical="center" wrapText="1"/>
    </xf>
    <xf numFmtId="164" fontId="10" fillId="0" borderId="1" xfId="0" applyNumberFormat="1" applyFont="1" applyBorder="1" applyAlignment="1">
      <alignment horizontal="center" vertical="center" wrapText="1"/>
    </xf>
    <xf numFmtId="0" fontId="18" fillId="0" borderId="1" xfId="0" applyFont="1" applyBorder="1" applyAlignment="1">
      <alignment horizontal="left" vertical="top" wrapText="1"/>
    </xf>
    <xf numFmtId="0" fontId="2" fillId="3" borderId="1" xfId="0" applyFont="1" applyFill="1" applyBorder="1" applyAlignment="1">
      <alignment horizontal="center" vertical="center" wrapText="1"/>
    </xf>
    <xf numFmtId="167" fontId="10" fillId="0" borderId="1" xfId="0" applyNumberFormat="1" applyFont="1" applyBorder="1" applyAlignment="1">
      <alignment horizontal="center" vertical="center" wrapText="1"/>
    </xf>
    <xf numFmtId="4" fontId="10" fillId="0" borderId="1" xfId="0" applyNumberFormat="1" applyFont="1" applyBorder="1" applyAlignment="1">
      <alignment horizontal="center" vertical="center" wrapText="1"/>
    </xf>
    <xf numFmtId="0" fontId="2" fillId="6" borderId="1" xfId="0" applyFont="1" applyFill="1" applyBorder="1" applyAlignment="1">
      <alignment horizontal="center" vertical="center" wrapText="1"/>
    </xf>
    <xf numFmtId="0" fontId="29" fillId="0" borderId="1" xfId="0" applyFont="1" applyBorder="1" applyAlignment="1">
      <alignment horizontal="left" vertical="top" wrapText="1"/>
    </xf>
    <xf numFmtId="0" fontId="29" fillId="0" borderId="1" xfId="0" applyFont="1" applyBorder="1" applyAlignment="1">
      <alignment horizontal="left" vertical="center" wrapText="1"/>
    </xf>
    <xf numFmtId="0" fontId="30" fillId="0" borderId="1" xfId="0" applyFont="1" applyBorder="1" applyAlignment="1">
      <alignment horizontal="left" vertical="top" wrapText="1"/>
    </xf>
    <xf numFmtId="0" fontId="10" fillId="0" borderId="1" xfId="0" applyFont="1" applyBorder="1" applyAlignment="1">
      <alignment horizontal="left" vertical="top" wrapText="1"/>
    </xf>
    <xf numFmtId="0" fontId="44" fillId="0" borderId="1" xfId="0" applyFont="1" applyBorder="1" applyAlignment="1">
      <alignment horizontal="left" vertical="top" wrapText="1"/>
    </xf>
    <xf numFmtId="164" fontId="10" fillId="0" borderId="6" xfId="0" applyNumberFormat="1" applyFont="1" applyBorder="1" applyAlignment="1">
      <alignment horizontal="center" vertical="center" wrapText="1"/>
    </xf>
    <xf numFmtId="164" fontId="10" fillId="0" borderId="2" xfId="0" applyNumberFormat="1" applyFont="1" applyBorder="1" applyAlignment="1">
      <alignment horizontal="center" vertical="center" wrapText="1"/>
    </xf>
    <xf numFmtId="166" fontId="8" fillId="0" borderId="6" xfId="0" applyNumberFormat="1" applyFont="1" applyBorder="1" applyAlignment="1">
      <alignment horizontal="center" vertical="center" wrapText="1"/>
    </xf>
    <xf numFmtId="166" fontId="8" fillId="0" borderId="2" xfId="0" applyNumberFormat="1" applyFont="1" applyBorder="1" applyAlignment="1">
      <alignment horizontal="center" vertical="center" wrapText="1"/>
    </xf>
    <xf numFmtId="2" fontId="3" fillId="0" borderId="0" xfId="0" applyNumberFormat="1" applyFont="1" applyAlignment="1">
      <alignment horizontal="center" vertical="center" wrapText="1"/>
    </xf>
    <xf numFmtId="0" fontId="8" fillId="6" borderId="1" xfId="0" applyFont="1" applyFill="1" applyBorder="1" applyAlignment="1">
      <alignment horizontal="center" vertical="center" wrapText="1"/>
    </xf>
    <xf numFmtId="0" fontId="10" fillId="0" borderId="3" xfId="0" applyFont="1" applyBorder="1" applyAlignment="1">
      <alignment horizontal="center" vertical="center" wrapText="1"/>
    </xf>
    <xf numFmtId="164" fontId="7" fillId="0" borderId="6" xfId="0"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8" fontId="8" fillId="0" borderId="1" xfId="0" applyNumberFormat="1" applyFont="1" applyBorder="1" applyAlignment="1">
      <alignment horizontal="center" vertical="center" wrapText="1"/>
    </xf>
    <xf numFmtId="0" fontId="8" fillId="0" borderId="1" xfId="0" applyFont="1" applyBorder="1" applyAlignment="1">
      <alignment vertical="top" wrapText="1"/>
    </xf>
    <xf numFmtId="0" fontId="0" fillId="0" borderId="13" xfId="0" applyBorder="1" applyAlignment="1">
      <alignment vertical="top"/>
    </xf>
    <xf numFmtId="0" fontId="0" fillId="0" borderId="0" xfId="0" applyBorder="1" applyAlignment="1">
      <alignment vertical="top"/>
    </xf>
    <xf numFmtId="164" fontId="10" fillId="3" borderId="1" xfId="0" applyNumberFormat="1" applyFont="1" applyFill="1" applyBorder="1" applyAlignment="1">
      <alignment horizontal="center" vertical="center" wrapText="1"/>
    </xf>
    <xf numFmtId="164" fontId="10" fillId="0" borderId="15" xfId="0" applyNumberFormat="1" applyFont="1" applyBorder="1" applyAlignment="1">
      <alignment horizontal="center" vertical="center" wrapText="1"/>
    </xf>
    <xf numFmtId="0" fontId="10" fillId="0" borderId="11" xfId="0" applyFont="1" applyBorder="1" applyAlignment="1">
      <alignment horizontal="center" vertical="center" wrapText="1"/>
    </xf>
    <xf numFmtId="0" fontId="8" fillId="0" borderId="3" xfId="0" applyFont="1" applyBorder="1" applyAlignment="1">
      <alignment vertical="top" wrapText="1"/>
    </xf>
    <xf numFmtId="0" fontId="8" fillId="0" borderId="4" xfId="0" applyFont="1" applyBorder="1" applyAlignment="1">
      <alignment vertical="top" wrapText="1"/>
    </xf>
    <xf numFmtId="167" fontId="8" fillId="0" borderId="6" xfId="0" applyNumberFormat="1" applyFont="1" applyBorder="1" applyAlignment="1">
      <alignment horizontal="center" vertical="center" wrapText="1"/>
    </xf>
    <xf numFmtId="167" fontId="8" fillId="0" borderId="2" xfId="0" applyNumberFormat="1" applyFont="1" applyBorder="1" applyAlignment="1">
      <alignment horizontal="center" vertical="center" wrapText="1"/>
    </xf>
    <xf numFmtId="0" fontId="8" fillId="0" borderId="5" xfId="0" applyFont="1" applyBorder="1" applyAlignment="1">
      <alignment vertical="top" wrapText="1"/>
    </xf>
    <xf numFmtId="167" fontId="10" fillId="0" borderId="6" xfId="0" applyNumberFormat="1" applyFont="1" applyBorder="1" applyAlignment="1">
      <alignment horizontal="center" vertical="center" wrapText="1"/>
    </xf>
    <xf numFmtId="167" fontId="10" fillId="0" borderId="2" xfId="0" applyNumberFormat="1" applyFont="1" applyBorder="1" applyAlignment="1">
      <alignment horizontal="center" vertical="center" wrapText="1"/>
    </xf>
    <xf numFmtId="167" fontId="8" fillId="0" borderId="1" xfId="0" applyNumberFormat="1" applyFont="1" applyBorder="1" applyAlignment="1">
      <alignment horizontal="center" vertical="center" wrapText="1"/>
    </xf>
    <xf numFmtId="167" fontId="10" fillId="3" borderId="1" xfId="0" applyNumberFormat="1" applyFont="1" applyFill="1" applyBorder="1" applyAlignment="1">
      <alignment horizontal="center" vertical="center" wrapText="1"/>
    </xf>
    <xf numFmtId="167" fontId="10" fillId="0" borderId="15" xfId="0" applyNumberFormat="1" applyFont="1" applyBorder="1" applyAlignment="1">
      <alignment horizontal="center" vertical="center" wrapText="1"/>
    </xf>
    <xf numFmtId="167" fontId="10" fillId="0" borderId="1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vertical="top" wrapText="1"/>
    </xf>
    <xf numFmtId="0" fontId="27" fillId="0" borderId="1" xfId="0" applyFont="1" applyBorder="1" applyAlignment="1">
      <alignment horizontal="left" vertical="top" wrapText="1"/>
    </xf>
    <xf numFmtId="0" fontId="31" fillId="0" borderId="1" xfId="0" applyFont="1" applyBorder="1" applyAlignment="1">
      <alignment vertical="top"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2" xfId="0" applyFont="1" applyBorder="1" applyAlignment="1">
      <alignment vertical="center" wrapText="1"/>
    </xf>
    <xf numFmtId="0" fontId="31" fillId="0" borderId="1" xfId="0" applyFont="1" applyBorder="1" applyAlignment="1">
      <alignment horizontal="center" vertical="center" wrapText="1"/>
    </xf>
    <xf numFmtId="0" fontId="31" fillId="0" borderId="1" xfId="0" applyFont="1" applyBorder="1" applyAlignment="1">
      <alignment vertical="center" wrapText="1"/>
    </xf>
    <xf numFmtId="0" fontId="27" fillId="0" borderId="3"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4" xfId="0" applyFont="1" applyBorder="1" applyAlignment="1">
      <alignment horizontal="center" vertical="center" wrapText="1"/>
    </xf>
    <xf numFmtId="49" fontId="31" fillId="0" borderId="1" xfId="0" applyNumberFormat="1" applyFont="1" applyBorder="1" applyAlignment="1">
      <alignment horizontal="center" vertical="center" wrapText="1"/>
    </xf>
    <xf numFmtId="0" fontId="27" fillId="0" borderId="3" xfId="0" applyFont="1" applyBorder="1" applyAlignment="1">
      <alignment vertical="top" wrapText="1"/>
    </xf>
    <xf numFmtId="0" fontId="31" fillId="0" borderId="5" xfId="0" applyFont="1" applyBorder="1" applyAlignment="1">
      <alignment vertical="top" wrapText="1"/>
    </xf>
    <xf numFmtId="0" fontId="31" fillId="0" borderId="4" xfId="0" applyFont="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1</xdr:col>
      <xdr:colOff>2342769</xdr:colOff>
      <xdr:row>211</xdr:row>
      <xdr:rowOff>129222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145694400"/>
          <a:ext cx="3133344" cy="2346960"/>
        </a:xfrm>
        <a:prstGeom prst="rect">
          <a:avLst/>
        </a:prstGeom>
      </xdr:spPr>
    </xdr:pic>
    <xdr:clientData/>
  </xdr:twoCellAnchor>
  <xdr:twoCellAnchor editAs="oneCell">
    <xdr:from>
      <xdr:col>1</xdr:col>
      <xdr:colOff>2333625</xdr:colOff>
      <xdr:row>196</xdr:row>
      <xdr:rowOff>9525</xdr:rowOff>
    </xdr:from>
    <xdr:to>
      <xdr:col>3</xdr:col>
      <xdr:colOff>978298</xdr:colOff>
      <xdr:row>211</xdr:row>
      <xdr:rowOff>132854</xdr:rowOff>
    </xdr:to>
    <xdr:pic>
      <xdr:nvPicPr>
        <xdr:cNvPr id="3" name="Рисунок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3124200" y="146132550"/>
          <a:ext cx="3121423" cy="2341067"/>
        </a:xfrm>
        <a:prstGeom prst="rect">
          <a:avLst/>
        </a:prstGeom>
      </xdr:spPr>
    </xdr:pic>
    <xdr:clientData/>
  </xdr:twoCellAnchor>
  <xdr:twoCellAnchor editAs="oneCell">
    <xdr:from>
      <xdr:col>0</xdr:col>
      <xdr:colOff>0</xdr:colOff>
      <xdr:row>207</xdr:row>
      <xdr:rowOff>9525</xdr:rowOff>
    </xdr:from>
    <xdr:to>
      <xdr:col>1</xdr:col>
      <xdr:colOff>2330848</xdr:colOff>
      <xdr:row>220</xdr:row>
      <xdr:rowOff>48717</xdr:rowOff>
    </xdr:to>
    <xdr:pic>
      <xdr:nvPicPr>
        <xdr:cNvPr id="4" name="Рисунок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0" y="148466175"/>
          <a:ext cx="3121423" cy="2341067"/>
        </a:xfrm>
        <a:prstGeom prst="rect">
          <a:avLst/>
        </a:prstGeom>
      </xdr:spPr>
    </xdr:pic>
    <xdr:clientData/>
  </xdr:twoCellAnchor>
  <xdr:twoCellAnchor editAs="oneCell">
    <xdr:from>
      <xdr:col>1</xdr:col>
      <xdr:colOff>2349500</xdr:colOff>
      <xdr:row>205</xdr:row>
      <xdr:rowOff>3175</xdr:rowOff>
    </xdr:from>
    <xdr:to>
      <xdr:col>3</xdr:col>
      <xdr:colOff>994173</xdr:colOff>
      <xdr:row>220</xdr:row>
      <xdr:rowOff>42367</xdr:rowOff>
    </xdr:to>
    <xdr:pic>
      <xdr:nvPicPr>
        <xdr:cNvPr id="5" name="Рисунок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tretch>
          <a:fillRect/>
        </a:stretch>
      </xdr:blipFill>
      <xdr:spPr>
        <a:xfrm>
          <a:off x="3175000" y="130178175"/>
          <a:ext cx="3343673" cy="2245817"/>
        </a:xfrm>
        <a:prstGeom prst="rect">
          <a:avLst/>
        </a:prstGeom>
      </xdr:spPr>
    </xdr:pic>
    <xdr:clientData/>
  </xdr:twoCellAnchor>
  <xdr:twoCellAnchor editAs="oneCell">
    <xdr:from>
      <xdr:col>1</xdr:col>
      <xdr:colOff>221368</xdr:colOff>
      <xdr:row>150</xdr:row>
      <xdr:rowOff>1237367</xdr:rowOff>
    </xdr:from>
    <xdr:to>
      <xdr:col>3</xdr:col>
      <xdr:colOff>82176</xdr:colOff>
      <xdr:row>150</xdr:row>
      <xdr:rowOff>4464796</xdr:rowOff>
    </xdr:to>
    <xdr:pic>
      <xdr:nvPicPr>
        <xdr:cNvPr id="7" name="Рисунок 6"/>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tretch>
          <a:fillRect/>
        </a:stretch>
      </xdr:blipFill>
      <xdr:spPr>
        <a:xfrm>
          <a:off x="1046868" y="96183978"/>
          <a:ext cx="4552752" cy="322742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M94"/>
  <sheetViews>
    <sheetView topLeftCell="A34" zoomScaleNormal="100" workbookViewId="0">
      <selection activeCell="B37" sqref="B37:K37"/>
    </sheetView>
  </sheetViews>
  <sheetFormatPr defaultRowHeight="14.25"/>
  <cols>
    <col min="1" max="1" width="18.75" customWidth="1"/>
    <col min="2" max="2" width="11.75" customWidth="1"/>
    <col min="3" max="3" width="9" bestFit="1" customWidth="1"/>
    <col min="4" max="5" width="11.25" bestFit="1" customWidth="1"/>
    <col min="6" max="7" width="10.125" bestFit="1" customWidth="1"/>
    <col min="8" max="8" width="11" customWidth="1"/>
    <col min="9" max="9" width="10.375" customWidth="1"/>
    <col min="10" max="10" width="9.375" customWidth="1"/>
    <col min="11" max="11" width="7.625" customWidth="1"/>
    <col min="13" max="13" width="13.375" bestFit="1" customWidth="1"/>
  </cols>
  <sheetData>
    <row r="1" spans="1:11" ht="198" customHeight="1">
      <c r="F1" s="176" t="s">
        <v>776</v>
      </c>
      <c r="G1" s="176"/>
      <c r="H1" s="176"/>
      <c r="I1" s="176"/>
      <c r="J1" s="176"/>
      <c r="K1" s="176"/>
    </row>
    <row r="2" spans="1:11" ht="15.75">
      <c r="H2" s="2"/>
      <c r="I2" s="2"/>
      <c r="J2" s="2"/>
      <c r="K2" s="2"/>
    </row>
    <row r="3" spans="1:11" ht="23.25" customHeight="1">
      <c r="A3" s="178" t="s">
        <v>1</v>
      </c>
      <c r="B3" s="178"/>
      <c r="C3" s="178"/>
      <c r="D3" s="178"/>
      <c r="E3" s="178"/>
      <c r="F3" s="178"/>
      <c r="G3" s="178"/>
      <c r="H3" s="178"/>
      <c r="I3" s="178"/>
      <c r="J3" s="178"/>
      <c r="K3" s="178"/>
    </row>
    <row r="4" spans="1:11" ht="48" customHeight="1">
      <c r="A4" s="179" t="s">
        <v>21</v>
      </c>
      <c r="B4" s="179"/>
      <c r="C4" s="179"/>
      <c r="D4" s="179"/>
      <c r="E4" s="179"/>
      <c r="F4" s="179"/>
      <c r="G4" s="179"/>
      <c r="H4" s="179"/>
      <c r="I4" s="179"/>
      <c r="J4" s="179"/>
      <c r="K4" s="179"/>
    </row>
    <row r="5" spans="1:11" ht="15.75">
      <c r="H5" s="1" t="s">
        <v>0</v>
      </c>
    </row>
    <row r="6" spans="1:11" ht="50.25" customHeight="1">
      <c r="A6" s="4" t="s">
        <v>2</v>
      </c>
      <c r="B6" s="180" t="s">
        <v>3</v>
      </c>
      <c r="C6" s="180"/>
      <c r="D6" s="180"/>
      <c r="E6" s="180"/>
      <c r="F6" s="180"/>
      <c r="G6" s="180"/>
      <c r="H6" s="180"/>
      <c r="I6" s="180"/>
      <c r="J6" s="180"/>
      <c r="K6" s="180"/>
    </row>
    <row r="7" spans="1:11" ht="21.75" customHeight="1">
      <c r="A7" s="175" t="s">
        <v>4</v>
      </c>
      <c r="B7" s="7" t="s">
        <v>69</v>
      </c>
      <c r="C7" s="177" t="s">
        <v>70</v>
      </c>
      <c r="D7" s="177"/>
      <c r="E7" s="177"/>
      <c r="F7" s="177"/>
      <c r="G7" s="177"/>
      <c r="H7" s="177"/>
      <c r="I7" s="177"/>
      <c r="J7" s="177"/>
      <c r="K7" s="177"/>
    </row>
    <row r="8" spans="1:11" ht="49.5" customHeight="1">
      <c r="A8" s="175"/>
      <c r="B8" s="7" t="s">
        <v>71</v>
      </c>
      <c r="C8" s="177" t="s">
        <v>72</v>
      </c>
      <c r="D8" s="177"/>
      <c r="E8" s="177"/>
      <c r="F8" s="177"/>
      <c r="G8" s="177"/>
      <c r="H8" s="177"/>
      <c r="I8" s="177"/>
      <c r="J8" s="177"/>
      <c r="K8" s="177"/>
    </row>
    <row r="9" spans="1:11" ht="38.25" customHeight="1">
      <c r="A9" s="175"/>
      <c r="B9" s="7" t="s">
        <v>73</v>
      </c>
      <c r="C9" s="177" t="s">
        <v>74</v>
      </c>
      <c r="D9" s="177"/>
      <c r="E9" s="177"/>
      <c r="F9" s="177"/>
      <c r="G9" s="177"/>
      <c r="H9" s="177"/>
      <c r="I9" s="177"/>
      <c r="J9" s="177"/>
      <c r="K9" s="177"/>
    </row>
    <row r="10" spans="1:11" ht="51.75" customHeight="1">
      <c r="A10" s="175"/>
      <c r="B10" s="7" t="s">
        <v>75</v>
      </c>
      <c r="C10" s="177" t="s">
        <v>76</v>
      </c>
      <c r="D10" s="177"/>
      <c r="E10" s="177"/>
      <c r="F10" s="177"/>
      <c r="G10" s="177"/>
      <c r="H10" s="177"/>
      <c r="I10" s="177"/>
      <c r="J10" s="177"/>
      <c r="K10" s="177"/>
    </row>
    <row r="11" spans="1:11" ht="21.75" customHeight="1">
      <c r="A11" s="175"/>
      <c r="B11" s="7" t="s">
        <v>77</v>
      </c>
      <c r="C11" s="175" t="s">
        <v>79</v>
      </c>
      <c r="D11" s="175"/>
      <c r="E11" s="175"/>
      <c r="F11" s="175"/>
      <c r="G11" s="175"/>
      <c r="H11" s="175"/>
      <c r="I11" s="175"/>
      <c r="J11" s="175"/>
      <c r="K11" s="175"/>
    </row>
    <row r="12" spans="1:11" ht="70.5" customHeight="1">
      <c r="A12" s="175"/>
      <c r="B12" s="7" t="s">
        <v>57</v>
      </c>
      <c r="C12" s="175" t="s">
        <v>78</v>
      </c>
      <c r="D12" s="175"/>
      <c r="E12" s="175"/>
      <c r="F12" s="175"/>
      <c r="G12" s="175"/>
      <c r="H12" s="175"/>
      <c r="I12" s="175"/>
      <c r="J12" s="175"/>
      <c r="K12" s="175"/>
    </row>
    <row r="13" spans="1:11" ht="37.5" customHeight="1">
      <c r="A13" s="175"/>
      <c r="B13" s="7" t="s">
        <v>80</v>
      </c>
      <c r="C13" s="175" t="s">
        <v>81</v>
      </c>
      <c r="D13" s="175"/>
      <c r="E13" s="175"/>
      <c r="F13" s="175"/>
      <c r="G13" s="175"/>
      <c r="H13" s="175"/>
      <c r="I13" s="175"/>
      <c r="J13" s="175"/>
      <c r="K13" s="175"/>
    </row>
    <row r="14" spans="1:11" ht="35.25" customHeight="1">
      <c r="A14" s="175"/>
      <c r="B14" s="7" t="s">
        <v>82</v>
      </c>
      <c r="C14" s="175" t="s">
        <v>83</v>
      </c>
      <c r="D14" s="175"/>
      <c r="E14" s="175"/>
      <c r="F14" s="175"/>
      <c r="G14" s="175"/>
      <c r="H14" s="175"/>
      <c r="I14" s="175"/>
      <c r="J14" s="175"/>
      <c r="K14" s="175"/>
    </row>
    <row r="15" spans="1:11" ht="21.75" customHeight="1">
      <c r="A15" s="175"/>
      <c r="B15" s="7" t="s">
        <v>61</v>
      </c>
      <c r="C15" s="175" t="s">
        <v>84</v>
      </c>
      <c r="D15" s="175"/>
      <c r="E15" s="175"/>
      <c r="F15" s="175"/>
      <c r="G15" s="175"/>
      <c r="H15" s="175"/>
      <c r="I15" s="175"/>
      <c r="J15" s="175"/>
      <c r="K15" s="175"/>
    </row>
    <row r="16" spans="1:11" ht="36" customHeight="1">
      <c r="A16" s="175"/>
      <c r="B16" s="7" t="s">
        <v>85</v>
      </c>
      <c r="C16" s="175" t="s">
        <v>86</v>
      </c>
      <c r="D16" s="175"/>
      <c r="E16" s="175"/>
      <c r="F16" s="175"/>
      <c r="G16" s="175"/>
      <c r="H16" s="175"/>
      <c r="I16" s="175"/>
      <c r="J16" s="175"/>
      <c r="K16" s="175"/>
    </row>
    <row r="17" spans="1:11" ht="67.5" customHeight="1">
      <c r="A17" s="175"/>
      <c r="B17" s="7" t="s">
        <v>87</v>
      </c>
      <c r="C17" s="177" t="s">
        <v>88</v>
      </c>
      <c r="D17" s="177"/>
      <c r="E17" s="177"/>
      <c r="F17" s="177"/>
      <c r="G17" s="177"/>
      <c r="H17" s="177"/>
      <c r="I17" s="177"/>
      <c r="J17" s="177"/>
      <c r="K17" s="177"/>
    </row>
    <row r="18" spans="1:11" ht="104.25" customHeight="1">
      <c r="A18" s="175"/>
      <c r="B18" s="7" t="s">
        <v>89</v>
      </c>
      <c r="C18" s="177" t="s">
        <v>90</v>
      </c>
      <c r="D18" s="177"/>
      <c r="E18" s="177"/>
      <c r="F18" s="177"/>
      <c r="G18" s="177"/>
      <c r="H18" s="177"/>
      <c r="I18" s="177"/>
      <c r="J18" s="177"/>
      <c r="K18" s="177"/>
    </row>
    <row r="19" spans="1:11" ht="60" customHeight="1">
      <c r="A19" s="175"/>
      <c r="B19" s="7" t="s">
        <v>91</v>
      </c>
      <c r="C19" s="175" t="s">
        <v>92</v>
      </c>
      <c r="D19" s="175"/>
      <c r="E19" s="175"/>
      <c r="F19" s="175"/>
      <c r="G19" s="175"/>
      <c r="H19" s="175"/>
      <c r="I19" s="175"/>
      <c r="J19" s="175"/>
      <c r="K19" s="175"/>
    </row>
    <row r="20" spans="1:11" ht="60" customHeight="1">
      <c r="A20" s="175"/>
      <c r="B20" s="7" t="s">
        <v>93</v>
      </c>
      <c r="C20" s="175" t="s">
        <v>94</v>
      </c>
      <c r="D20" s="175"/>
      <c r="E20" s="175"/>
      <c r="F20" s="175"/>
      <c r="G20" s="175"/>
      <c r="H20" s="175"/>
      <c r="I20" s="175"/>
      <c r="J20" s="175"/>
      <c r="K20" s="175"/>
    </row>
    <row r="21" spans="1:11" ht="87.75" customHeight="1">
      <c r="A21" s="175"/>
      <c r="B21" s="7" t="s">
        <v>95</v>
      </c>
      <c r="C21" s="175" t="s">
        <v>96</v>
      </c>
      <c r="D21" s="175"/>
      <c r="E21" s="175"/>
      <c r="F21" s="175"/>
      <c r="G21" s="175"/>
      <c r="H21" s="175"/>
      <c r="I21" s="175"/>
      <c r="J21" s="175"/>
      <c r="K21" s="175"/>
    </row>
    <row r="22" spans="1:11" ht="49.5" customHeight="1">
      <c r="A22" s="175"/>
      <c r="B22" s="7" t="s">
        <v>97</v>
      </c>
      <c r="C22" s="175" t="s">
        <v>98</v>
      </c>
      <c r="D22" s="175"/>
      <c r="E22" s="175"/>
      <c r="F22" s="175"/>
      <c r="G22" s="175"/>
      <c r="H22" s="175"/>
      <c r="I22" s="175"/>
      <c r="J22" s="175"/>
      <c r="K22" s="175"/>
    </row>
    <row r="23" spans="1:11" ht="49.5" customHeight="1">
      <c r="A23" s="175"/>
      <c r="B23" s="7" t="s">
        <v>99</v>
      </c>
      <c r="C23" s="175" t="s">
        <v>100</v>
      </c>
      <c r="D23" s="175"/>
      <c r="E23" s="175"/>
      <c r="F23" s="175"/>
      <c r="G23" s="175"/>
      <c r="H23" s="175"/>
      <c r="I23" s="175"/>
      <c r="J23" s="175"/>
      <c r="K23" s="175"/>
    </row>
    <row r="24" spans="1:11" ht="36.75" customHeight="1">
      <c r="A24" s="175"/>
      <c r="B24" s="7" t="s">
        <v>739</v>
      </c>
      <c r="C24" s="175" t="s">
        <v>101</v>
      </c>
      <c r="D24" s="175"/>
      <c r="E24" s="175"/>
      <c r="F24" s="175"/>
      <c r="G24" s="175"/>
      <c r="H24" s="175"/>
      <c r="I24" s="175"/>
      <c r="J24" s="175"/>
      <c r="K24" s="175"/>
    </row>
    <row r="25" spans="1:11" ht="25.5" customHeight="1">
      <c r="A25" s="172" t="s">
        <v>5</v>
      </c>
      <c r="B25" s="175" t="s">
        <v>22</v>
      </c>
      <c r="C25" s="175"/>
      <c r="D25" s="175"/>
      <c r="E25" s="175"/>
      <c r="F25" s="175"/>
      <c r="G25" s="175"/>
      <c r="H25" s="175"/>
      <c r="I25" s="175"/>
      <c r="J25" s="175"/>
      <c r="K25" s="175"/>
    </row>
    <row r="26" spans="1:11" ht="39.75" customHeight="1">
      <c r="A26" s="173"/>
      <c r="B26" s="175" t="s">
        <v>23</v>
      </c>
      <c r="C26" s="175"/>
      <c r="D26" s="175"/>
      <c r="E26" s="175"/>
      <c r="F26" s="175"/>
      <c r="G26" s="175"/>
      <c r="H26" s="175"/>
      <c r="I26" s="175"/>
      <c r="J26" s="175"/>
      <c r="K26" s="175"/>
    </row>
    <row r="27" spans="1:11" ht="27.75" customHeight="1">
      <c r="A27" s="173"/>
      <c r="B27" s="175" t="s">
        <v>24</v>
      </c>
      <c r="C27" s="175"/>
      <c r="D27" s="175"/>
      <c r="E27" s="175"/>
      <c r="F27" s="175"/>
      <c r="G27" s="175"/>
      <c r="H27" s="175"/>
      <c r="I27" s="175"/>
      <c r="J27" s="175"/>
      <c r="K27" s="175"/>
    </row>
    <row r="28" spans="1:11" ht="51.75" customHeight="1">
      <c r="A28" s="173"/>
      <c r="B28" s="175" t="s">
        <v>25</v>
      </c>
      <c r="C28" s="175"/>
      <c r="D28" s="175"/>
      <c r="E28" s="175"/>
      <c r="F28" s="175"/>
      <c r="G28" s="175"/>
      <c r="H28" s="175"/>
      <c r="I28" s="175"/>
      <c r="J28" s="175"/>
      <c r="K28" s="175"/>
    </row>
    <row r="29" spans="1:11" ht="22.5" customHeight="1">
      <c r="A29" s="173"/>
      <c r="B29" s="175" t="s">
        <v>26</v>
      </c>
      <c r="C29" s="175"/>
      <c r="D29" s="175"/>
      <c r="E29" s="175"/>
      <c r="F29" s="175"/>
      <c r="G29" s="175"/>
      <c r="H29" s="175"/>
      <c r="I29" s="175"/>
      <c r="J29" s="175"/>
      <c r="K29" s="175"/>
    </row>
    <row r="30" spans="1:11" ht="24" customHeight="1">
      <c r="A30" s="173"/>
      <c r="B30" s="175" t="s">
        <v>27</v>
      </c>
      <c r="C30" s="175"/>
      <c r="D30" s="175"/>
      <c r="E30" s="175"/>
      <c r="F30" s="175"/>
      <c r="G30" s="175"/>
      <c r="H30" s="175"/>
      <c r="I30" s="175"/>
      <c r="J30" s="175"/>
      <c r="K30" s="175"/>
    </row>
    <row r="31" spans="1:11" ht="50.25" customHeight="1">
      <c r="A31" s="173"/>
      <c r="B31" s="175" t="s">
        <v>28</v>
      </c>
      <c r="C31" s="175"/>
      <c r="D31" s="175"/>
      <c r="E31" s="175"/>
      <c r="F31" s="175"/>
      <c r="G31" s="175"/>
      <c r="H31" s="175"/>
      <c r="I31" s="175"/>
      <c r="J31" s="175"/>
      <c r="K31" s="175"/>
    </row>
    <row r="32" spans="1:11" ht="27" customHeight="1">
      <c r="A32" s="173"/>
      <c r="B32" s="175" t="s">
        <v>29</v>
      </c>
      <c r="C32" s="175"/>
      <c r="D32" s="175"/>
      <c r="E32" s="175"/>
      <c r="F32" s="175"/>
      <c r="G32" s="175"/>
      <c r="H32" s="175"/>
      <c r="I32" s="175"/>
      <c r="J32" s="175"/>
      <c r="K32" s="175"/>
    </row>
    <row r="33" spans="1:11" ht="33" customHeight="1">
      <c r="A33" s="173"/>
      <c r="B33" s="175" t="s">
        <v>30</v>
      </c>
      <c r="C33" s="175"/>
      <c r="D33" s="175"/>
      <c r="E33" s="175"/>
      <c r="F33" s="175"/>
      <c r="G33" s="175"/>
      <c r="H33" s="175"/>
      <c r="I33" s="175"/>
      <c r="J33" s="175"/>
      <c r="K33" s="175"/>
    </row>
    <row r="34" spans="1:11" ht="39" customHeight="1">
      <c r="A34" s="173"/>
      <c r="B34" s="182" t="s">
        <v>31</v>
      </c>
      <c r="C34" s="182"/>
      <c r="D34" s="182"/>
      <c r="E34" s="182"/>
      <c r="F34" s="182"/>
      <c r="G34" s="182"/>
      <c r="H34" s="182"/>
      <c r="I34" s="182"/>
      <c r="J34" s="182"/>
      <c r="K34" s="182"/>
    </row>
    <row r="35" spans="1:11" ht="67.5" customHeight="1">
      <c r="A35" s="173"/>
      <c r="B35" s="175" t="s">
        <v>32</v>
      </c>
      <c r="C35" s="175"/>
      <c r="D35" s="175"/>
      <c r="E35" s="175"/>
      <c r="F35" s="175"/>
      <c r="G35" s="175"/>
      <c r="H35" s="175"/>
      <c r="I35" s="175"/>
      <c r="J35" s="175"/>
      <c r="K35" s="175"/>
    </row>
    <row r="36" spans="1:11" ht="105" customHeight="1">
      <c r="A36" s="173"/>
      <c r="B36" s="175" t="s">
        <v>33</v>
      </c>
      <c r="C36" s="175"/>
      <c r="D36" s="175"/>
      <c r="E36" s="175"/>
      <c r="F36" s="175"/>
      <c r="G36" s="175"/>
      <c r="H36" s="175"/>
      <c r="I36" s="175"/>
      <c r="J36" s="175"/>
      <c r="K36" s="175"/>
    </row>
    <row r="37" spans="1:11" ht="111" customHeight="1">
      <c r="A37" s="173"/>
      <c r="B37" s="175" t="s">
        <v>34</v>
      </c>
      <c r="C37" s="175"/>
      <c r="D37" s="175"/>
      <c r="E37" s="175"/>
      <c r="F37" s="175"/>
      <c r="G37" s="175"/>
      <c r="H37" s="175"/>
      <c r="I37" s="175"/>
      <c r="J37" s="175"/>
      <c r="K37" s="175"/>
    </row>
    <row r="38" spans="1:11" ht="33.75" customHeight="1">
      <c r="A38" s="173"/>
      <c r="B38" s="175" t="s">
        <v>35</v>
      </c>
      <c r="C38" s="175"/>
      <c r="D38" s="175"/>
      <c r="E38" s="175"/>
      <c r="F38" s="175"/>
      <c r="G38" s="175"/>
      <c r="H38" s="175"/>
      <c r="I38" s="175"/>
      <c r="J38" s="175"/>
      <c r="K38" s="175"/>
    </row>
    <row r="39" spans="1:11" ht="65.25" customHeight="1">
      <c r="A39" s="173"/>
      <c r="B39" s="175" t="s">
        <v>36</v>
      </c>
      <c r="C39" s="175"/>
      <c r="D39" s="175"/>
      <c r="E39" s="175"/>
      <c r="F39" s="175"/>
      <c r="G39" s="175"/>
      <c r="H39" s="175"/>
      <c r="I39" s="175"/>
      <c r="J39" s="175"/>
      <c r="K39" s="175"/>
    </row>
    <row r="40" spans="1:11" ht="36.75" customHeight="1">
      <c r="A40" s="173"/>
      <c r="B40" s="175" t="s">
        <v>37</v>
      </c>
      <c r="C40" s="175"/>
      <c r="D40" s="175"/>
      <c r="E40" s="175"/>
      <c r="F40" s="175"/>
      <c r="G40" s="175"/>
      <c r="H40" s="175"/>
      <c r="I40" s="175"/>
      <c r="J40" s="175"/>
      <c r="K40" s="175"/>
    </row>
    <row r="41" spans="1:11" ht="24.75" customHeight="1">
      <c r="A41" s="173"/>
      <c r="B41" s="175" t="s">
        <v>38</v>
      </c>
      <c r="C41" s="175"/>
      <c r="D41" s="175"/>
      <c r="E41" s="175"/>
      <c r="F41" s="175"/>
      <c r="G41" s="175"/>
      <c r="H41" s="175"/>
      <c r="I41" s="175"/>
      <c r="J41" s="175"/>
      <c r="K41" s="175"/>
    </row>
    <row r="42" spans="1:11" ht="32.25" customHeight="1">
      <c r="A42" s="173"/>
      <c r="B42" s="175" t="s">
        <v>39</v>
      </c>
      <c r="C42" s="175"/>
      <c r="D42" s="175"/>
      <c r="E42" s="175"/>
      <c r="F42" s="175"/>
      <c r="G42" s="175"/>
      <c r="H42" s="175"/>
      <c r="I42" s="175"/>
      <c r="J42" s="175"/>
      <c r="K42" s="175"/>
    </row>
    <row r="43" spans="1:11" ht="27" customHeight="1">
      <c r="A43" s="173"/>
      <c r="B43" s="175" t="s">
        <v>40</v>
      </c>
      <c r="C43" s="175"/>
      <c r="D43" s="175"/>
      <c r="E43" s="175"/>
      <c r="F43" s="175"/>
      <c r="G43" s="175"/>
      <c r="H43" s="175"/>
      <c r="I43" s="175"/>
      <c r="J43" s="175"/>
      <c r="K43" s="175"/>
    </row>
    <row r="44" spans="1:11" ht="35.25" customHeight="1">
      <c r="A44" s="173"/>
      <c r="B44" s="175" t="s">
        <v>41</v>
      </c>
      <c r="C44" s="175"/>
      <c r="D44" s="175"/>
      <c r="E44" s="175"/>
      <c r="F44" s="175"/>
      <c r="G44" s="175"/>
      <c r="H44" s="175"/>
      <c r="I44" s="175"/>
      <c r="J44" s="175"/>
      <c r="K44" s="175"/>
    </row>
    <row r="45" spans="1:11" ht="50.25" customHeight="1">
      <c r="A45" s="173"/>
      <c r="B45" s="175" t="s">
        <v>43</v>
      </c>
      <c r="C45" s="175"/>
      <c r="D45" s="175"/>
      <c r="E45" s="175"/>
      <c r="F45" s="175"/>
      <c r="G45" s="175"/>
      <c r="H45" s="175"/>
      <c r="I45" s="175"/>
      <c r="J45" s="175"/>
      <c r="K45" s="175"/>
    </row>
    <row r="46" spans="1:11" ht="81" customHeight="1">
      <c r="A46" s="173"/>
      <c r="B46" s="175" t="s">
        <v>42</v>
      </c>
      <c r="C46" s="175"/>
      <c r="D46" s="175"/>
      <c r="E46" s="175"/>
      <c r="F46" s="175"/>
      <c r="G46" s="175"/>
      <c r="H46" s="175"/>
      <c r="I46" s="175"/>
      <c r="J46" s="175"/>
      <c r="K46" s="175"/>
    </row>
    <row r="47" spans="1:11" ht="53.25" customHeight="1">
      <c r="A47" s="174"/>
      <c r="B47" s="175" t="s">
        <v>663</v>
      </c>
      <c r="C47" s="175"/>
      <c r="D47" s="175"/>
      <c r="E47" s="175"/>
      <c r="F47" s="175"/>
      <c r="G47" s="175"/>
      <c r="H47" s="175"/>
      <c r="I47" s="175"/>
      <c r="J47" s="175"/>
      <c r="K47" s="175"/>
    </row>
    <row r="48" spans="1:11" ht="44.25" customHeight="1">
      <c r="A48" s="175" t="s">
        <v>6</v>
      </c>
      <c r="B48" s="175" t="s">
        <v>664</v>
      </c>
      <c r="C48" s="175"/>
      <c r="D48" s="175"/>
      <c r="E48" s="175"/>
      <c r="F48" s="175"/>
      <c r="G48" s="175"/>
      <c r="H48" s="175"/>
      <c r="I48" s="175"/>
      <c r="J48" s="175"/>
      <c r="K48" s="175"/>
    </row>
    <row r="49" spans="1:11" ht="34.5" customHeight="1">
      <c r="A49" s="175"/>
      <c r="B49" s="175" t="s">
        <v>665</v>
      </c>
      <c r="C49" s="175"/>
      <c r="D49" s="175"/>
      <c r="E49" s="175"/>
      <c r="F49" s="175"/>
      <c r="G49" s="175"/>
      <c r="H49" s="175"/>
      <c r="I49" s="175"/>
      <c r="J49" s="175"/>
      <c r="K49" s="175"/>
    </row>
    <row r="50" spans="1:11" ht="72.75" customHeight="1">
      <c r="A50" s="4" t="s">
        <v>7</v>
      </c>
      <c r="B50" s="177" t="s">
        <v>666</v>
      </c>
      <c r="C50" s="177"/>
      <c r="D50" s="177"/>
      <c r="E50" s="177"/>
      <c r="F50" s="177"/>
      <c r="G50" s="177"/>
      <c r="H50" s="177"/>
      <c r="I50" s="177"/>
      <c r="J50" s="177"/>
      <c r="K50" s="177"/>
    </row>
    <row r="51" spans="1:11" ht="72" customHeight="1">
      <c r="A51" s="4" t="s">
        <v>8</v>
      </c>
      <c r="B51" s="177" t="s">
        <v>667</v>
      </c>
      <c r="C51" s="177"/>
      <c r="D51" s="177"/>
      <c r="E51" s="177"/>
      <c r="F51" s="177"/>
      <c r="G51" s="177"/>
      <c r="H51" s="177"/>
      <c r="I51" s="177"/>
      <c r="J51" s="177"/>
      <c r="K51" s="177"/>
    </row>
    <row r="52" spans="1:11" ht="73.5" customHeight="1">
      <c r="A52" s="4" t="s">
        <v>9</v>
      </c>
      <c r="B52" s="177" t="s">
        <v>10</v>
      </c>
      <c r="C52" s="177"/>
      <c r="D52" s="177"/>
      <c r="E52" s="177"/>
      <c r="F52" s="177"/>
      <c r="G52" s="177"/>
      <c r="H52" s="177"/>
      <c r="I52" s="177"/>
      <c r="J52" s="177"/>
      <c r="K52" s="177"/>
    </row>
    <row r="53" spans="1:11" ht="34.5" customHeight="1">
      <c r="A53" s="177" t="s">
        <v>11</v>
      </c>
      <c r="B53" s="7" t="s">
        <v>47</v>
      </c>
      <c r="C53" s="177" t="s">
        <v>48</v>
      </c>
      <c r="D53" s="177"/>
      <c r="E53" s="177"/>
      <c r="F53" s="177"/>
      <c r="G53" s="177"/>
      <c r="H53" s="177"/>
      <c r="I53" s="177"/>
      <c r="J53" s="177"/>
      <c r="K53" s="177"/>
    </row>
    <row r="54" spans="1:11" ht="36.75" customHeight="1">
      <c r="A54" s="177"/>
      <c r="B54" s="7" t="s">
        <v>49</v>
      </c>
      <c r="C54" s="177" t="s">
        <v>50</v>
      </c>
      <c r="D54" s="177"/>
      <c r="E54" s="177"/>
      <c r="F54" s="177"/>
      <c r="G54" s="177"/>
      <c r="H54" s="177"/>
      <c r="I54" s="177"/>
      <c r="J54" s="177"/>
      <c r="K54" s="177"/>
    </row>
    <row r="55" spans="1:11" ht="29.25" customHeight="1">
      <c r="A55" s="177"/>
      <c r="B55" s="7" t="s">
        <v>51</v>
      </c>
      <c r="C55" s="177" t="s">
        <v>52</v>
      </c>
      <c r="D55" s="177"/>
      <c r="E55" s="177"/>
      <c r="F55" s="177"/>
      <c r="G55" s="177"/>
      <c r="H55" s="177"/>
      <c r="I55" s="177"/>
      <c r="J55" s="177"/>
      <c r="K55" s="177"/>
    </row>
    <row r="56" spans="1:11" ht="43.5" customHeight="1">
      <c r="A56" s="177"/>
      <c r="B56" s="7" t="s">
        <v>53</v>
      </c>
      <c r="C56" s="177" t="s">
        <v>54</v>
      </c>
      <c r="D56" s="177"/>
      <c r="E56" s="177"/>
      <c r="F56" s="177"/>
      <c r="G56" s="177"/>
      <c r="H56" s="177"/>
      <c r="I56" s="177"/>
      <c r="J56" s="177"/>
      <c r="K56" s="177"/>
    </row>
    <row r="57" spans="1:11" ht="50.25" customHeight="1">
      <c r="A57" s="177"/>
      <c r="B57" s="7" t="s">
        <v>55</v>
      </c>
      <c r="C57" s="177" t="s">
        <v>56</v>
      </c>
      <c r="D57" s="177"/>
      <c r="E57" s="177"/>
      <c r="F57" s="177"/>
      <c r="G57" s="177"/>
      <c r="H57" s="177"/>
      <c r="I57" s="177"/>
      <c r="J57" s="177"/>
      <c r="K57" s="177"/>
    </row>
    <row r="58" spans="1:11" ht="44.25" customHeight="1">
      <c r="A58" s="177"/>
      <c r="B58" s="7" t="s">
        <v>57</v>
      </c>
      <c r="C58" s="177" t="s">
        <v>58</v>
      </c>
      <c r="D58" s="177"/>
      <c r="E58" s="177"/>
      <c r="F58" s="177"/>
      <c r="G58" s="177"/>
      <c r="H58" s="177"/>
      <c r="I58" s="177"/>
      <c r="J58" s="177"/>
      <c r="K58" s="177"/>
    </row>
    <row r="59" spans="1:11" ht="35.25" customHeight="1">
      <c r="A59" s="177"/>
      <c r="B59" s="7" t="s">
        <v>59</v>
      </c>
      <c r="C59" s="177" t="s">
        <v>68</v>
      </c>
      <c r="D59" s="177"/>
      <c r="E59" s="177"/>
      <c r="F59" s="177"/>
      <c r="G59" s="177"/>
      <c r="H59" s="177"/>
      <c r="I59" s="177"/>
      <c r="J59" s="177"/>
      <c r="K59" s="177"/>
    </row>
    <row r="60" spans="1:11" ht="42" customHeight="1">
      <c r="A60" s="177"/>
      <c r="B60" s="8" t="s">
        <v>60</v>
      </c>
      <c r="C60" s="177" t="s">
        <v>66</v>
      </c>
      <c r="D60" s="177"/>
      <c r="E60" s="177"/>
      <c r="F60" s="177"/>
      <c r="G60" s="177"/>
      <c r="H60" s="177"/>
      <c r="I60" s="177"/>
      <c r="J60" s="177"/>
      <c r="K60" s="177"/>
    </row>
    <row r="61" spans="1:11" ht="30.75" customHeight="1">
      <c r="A61" s="177"/>
      <c r="B61" s="7" t="s">
        <v>61</v>
      </c>
      <c r="C61" s="177" t="s">
        <v>62</v>
      </c>
      <c r="D61" s="177"/>
      <c r="E61" s="177"/>
      <c r="F61" s="177"/>
      <c r="G61" s="177"/>
      <c r="H61" s="177"/>
      <c r="I61" s="177"/>
      <c r="J61" s="177"/>
      <c r="K61" s="177"/>
    </row>
    <row r="62" spans="1:11" ht="30" customHeight="1">
      <c r="A62" s="177"/>
      <c r="B62" s="7" t="s">
        <v>63</v>
      </c>
      <c r="C62" s="177" t="s">
        <v>64</v>
      </c>
      <c r="D62" s="177"/>
      <c r="E62" s="177"/>
      <c r="F62" s="177"/>
      <c r="G62" s="177"/>
      <c r="H62" s="177"/>
      <c r="I62" s="177"/>
      <c r="J62" s="177"/>
      <c r="K62" s="177"/>
    </row>
    <row r="63" spans="1:11" ht="30.95" customHeight="1">
      <c r="A63" s="177"/>
      <c r="B63" s="7" t="s">
        <v>65</v>
      </c>
      <c r="C63" s="177" t="s">
        <v>67</v>
      </c>
      <c r="D63" s="177"/>
      <c r="E63" s="177"/>
      <c r="F63" s="177"/>
      <c r="G63" s="177"/>
      <c r="H63" s="177"/>
      <c r="I63" s="177"/>
      <c r="J63" s="177"/>
      <c r="K63" s="177"/>
    </row>
    <row r="64" spans="1:11" ht="45" customHeight="1">
      <c r="A64" s="177" t="s">
        <v>12</v>
      </c>
      <c r="B64" s="180" t="s">
        <v>13</v>
      </c>
      <c r="C64" s="180"/>
      <c r="D64" s="180"/>
      <c r="E64" s="180"/>
      <c r="F64" s="180"/>
      <c r="G64" s="180"/>
      <c r="H64" s="180"/>
      <c r="I64" s="180"/>
      <c r="J64" s="180"/>
      <c r="K64" s="180"/>
    </row>
    <row r="65" spans="1:13" ht="35.25" customHeight="1">
      <c r="A65" s="177"/>
      <c r="B65" s="7" t="s">
        <v>14</v>
      </c>
      <c r="C65" s="7" t="s">
        <v>107</v>
      </c>
      <c r="D65" s="7" t="s">
        <v>106</v>
      </c>
      <c r="E65" s="7" t="s">
        <v>105</v>
      </c>
      <c r="F65" s="7" t="s">
        <v>104</v>
      </c>
      <c r="G65" s="7" t="s">
        <v>103</v>
      </c>
      <c r="H65" s="7" t="s">
        <v>102</v>
      </c>
      <c r="I65" s="7" t="s">
        <v>732</v>
      </c>
      <c r="J65" s="7" t="s">
        <v>733</v>
      </c>
      <c r="K65" s="7" t="s">
        <v>46</v>
      </c>
    </row>
    <row r="66" spans="1:13" ht="24" customHeight="1">
      <c r="A66" s="4" t="s">
        <v>15</v>
      </c>
      <c r="B66" s="36">
        <f t="shared" ref="B66:K66" si="0">B67+B68+B69+B70+B71</f>
        <v>1692856.62</v>
      </c>
      <c r="C66" s="79">
        <f t="shared" si="0"/>
        <v>98872.2</v>
      </c>
      <c r="D66" s="79">
        <f t="shared" si="0"/>
        <v>163286.29999999999</v>
      </c>
      <c r="E66" s="79">
        <f t="shared" si="0"/>
        <v>253964.90000000002</v>
      </c>
      <c r="F66" s="79">
        <f t="shared" si="0"/>
        <v>358402.3</v>
      </c>
      <c r="G66" s="36">
        <f t="shared" si="0"/>
        <v>271409.8</v>
      </c>
      <c r="H66" s="36">
        <f t="shared" si="0"/>
        <v>314037.59000000003</v>
      </c>
      <c r="I66" s="79">
        <f t="shared" si="0"/>
        <v>141797.53000000003</v>
      </c>
      <c r="J66" s="79">
        <f t="shared" si="0"/>
        <v>91085.999999999985</v>
      </c>
      <c r="K66" s="79">
        <f t="shared" si="0"/>
        <v>0</v>
      </c>
      <c r="M66" s="101"/>
    </row>
    <row r="67" spans="1:13" ht="79.5" customHeight="1">
      <c r="A67" s="4" t="s">
        <v>16</v>
      </c>
      <c r="B67" s="9">
        <f>C67+D67+E67+F67+G67+H67+I67+J67+K67</f>
        <v>890716.51</v>
      </c>
      <c r="C67" s="10">
        <f>'Паспорт подпрограммы №1'!C20+'Паспорт подпрограммы №2'!C11+'Паспорт подпрограммы №3'!C11+'Паспорт подпрограммы №4'!C14+'Паспорт подпрограммы №5'!C11+'Паспорт подпрограммы №6'!C12</f>
        <v>70248.5</v>
      </c>
      <c r="D67" s="10">
        <f>'Паспорт подпрограммы №1'!D20+'Паспорт подпрограммы №2'!D11+'Паспорт подпрограммы №3'!D11+'Паспорт подпрограммы №4'!D14+'Паспорт подпрограммы №5'!D11+'Паспорт подпрограммы №6'!D12+'Паспорт подпрограммы №7'!C18</f>
        <v>79710.3</v>
      </c>
      <c r="E67" s="10">
        <f>'Паспорт подпрограммы №1'!E20+'Паспорт подпрограммы №2'!E11+'Паспорт подпрограммы №3'!E11+'Паспорт подпрограммы №4'!E14+'Паспорт подпрограммы №5'!E11+'Паспорт подпрограммы №6'!E12+'Паспорт подпрограммы №7'!D18+'Паспорт подпрограммы №8'!C22+'Паспорт подпрограммы №9'!C11+'Паспорт подпрограммы №10'!C14</f>
        <v>105533.9</v>
      </c>
      <c r="F67" s="10">
        <f>'Паспорт подпрограммы №1'!F20+'Паспорт подпрограммы №2'!F11+'Паспорт подпрограммы №3'!F11+'Паспорт подпрограммы №4'!F14+'Паспорт подпрограммы №5'!F11+'Паспорт подпрограммы №6'!F12+'Паспорт подпрограммы №7'!E18+'Паспорт подпрограммы №8'!D22+'Паспорт подпрограммы №9'!D11+'Паспорт подпрограммы №10'!D14+'Паспорт попдпрограммы №11'!C11</f>
        <v>153537.4</v>
      </c>
      <c r="G67" s="10">
        <f>'Паспорт подпрограммы №1'!G20+'Паспорт подпрограммы №2'!G11+'Паспорт подпрограммы №3'!G11+'Паспорт подпрограммы №4'!G14+'Паспорт подпрограммы №5'!G11+'Паспорт подпрограммы №6'!G12+'Паспорт подпрограммы №7'!F18+'Паспорт подпрограммы №8'!E22+'Паспорт подпрограммы №9'!E11+'Паспорт подпрограммы №10'!E14+'Паспорт попдпрограммы №11'!D11</f>
        <v>154966.80000000002</v>
      </c>
      <c r="H67" s="10">
        <f>'Паспорт подпрограммы №1'!H20+'Паспорт подпрограммы №2'!H11+'Паспорт подпрограммы №3'!H11+'Паспорт подпрограммы №4'!H14+'Паспорт подпрограммы №5'!H11+'Паспорт подпрограммы №6'!H12+'Паспорт подпрограммы №7'!G18+'Паспорт подпрограммы №8'!F22+'Паспорт подпрограммы №9'!F11+'Паспорт подпрограммы №10'!F14+'Паспорт попдпрограммы №11'!E11</f>
        <v>159977.41000000003</v>
      </c>
      <c r="I67" s="10">
        <f>'Паспорт подпрограммы №1'!I20+'Паспорт подпрограммы №2'!I11+'Паспорт подпрограммы №3'!I11+'Паспорт подпрограммы №4'!I14+'Паспорт подпрограммы №5'!I11+'Паспорт подпрограммы №6'!I12+'Паспорт подпрограммы №7'!H18+'Паспорт подпрограммы №8'!G22+'Паспорт подпрограммы №9'!G11+'Паспорт подпрограммы №10'!G14+'Паспорт попдпрограммы №11'!F11</f>
        <v>91189.1</v>
      </c>
      <c r="J67" s="10">
        <f>'Паспорт подпрограммы №1'!J20+'Паспорт подпрограммы №2'!J11+'Паспорт подпрограммы №3'!J11+'Паспорт подпрограммы №4'!J14+'Паспорт подпрограммы №5'!J11+'Паспорт подпрограммы №6'!J12+'Паспорт подпрограммы №7'!I18+'Паспорт подпрограммы №8'!H22+'Паспорт подпрограммы №9'!H11+'Паспорт подпрограммы №10'!H14+'Паспорт попдпрограммы №11'!G11</f>
        <v>75553.099999999991</v>
      </c>
      <c r="K67" s="10">
        <f>'Паспорт подпрограммы №1'!K20+'Паспорт подпрограммы №2'!K11+'Паспорт подпрограммы №3'!K11+'Паспорт подпрограммы №4'!K14+'Паспорт подпрограммы №5'!K11+'Паспорт подпрограммы №6'!K12+'Паспорт подпрограммы №7'!J18+'Паспорт подпрограммы №8'!I22+'Паспорт подпрограммы №9'!I11+'Паспорт подпрограммы №10'!I14+'Паспорт попдпрограммы №11'!H11</f>
        <v>0</v>
      </c>
    </row>
    <row r="68" spans="1:13" ht="47.25">
      <c r="A68" s="4" t="s">
        <v>17</v>
      </c>
      <c r="B68" s="36">
        <f>C68+D68+E68+F68+G68+H68+I68+J68+K68</f>
        <v>54299.519999999997</v>
      </c>
      <c r="C68" s="10">
        <v>0</v>
      </c>
      <c r="D68" s="10">
        <f>'Паспорт подпрограммы №7'!C19</f>
        <v>15500</v>
      </c>
      <c r="E68" s="10">
        <f>'Паспорт подпрограммы №7'!D19+'Паспорт подпрограммы №8'!C24</f>
        <v>6891.8</v>
      </c>
      <c r="F68" s="10">
        <f>'Паспорт подпрограммы №7'!E19+'Паспорт подпрограммы №8'!D24</f>
        <v>16612.400000000001</v>
      </c>
      <c r="G68" s="10">
        <f>'Паспорт подпрограммы №7'!F19+'Паспорт подпрограммы №8'!E24</f>
        <v>5076.5</v>
      </c>
      <c r="H68" s="10">
        <f>'Паспорт подпрограммы №7'!G19+'Паспорт подпрограммы №8'!F24</f>
        <v>9759.7199999999993</v>
      </c>
      <c r="I68" s="10">
        <f>'Паспорт подпрограммы №7'!H19+'Паспорт подпрограммы №8'!G24</f>
        <v>231.1</v>
      </c>
      <c r="J68" s="10">
        <f>'Паспорт подпрограммы №7'!I19+'Паспорт подпрограммы №8'!H24</f>
        <v>228</v>
      </c>
      <c r="K68" s="10">
        <f>'Паспорт подпрограммы №7'!J19+'Паспорт подпрограммы №8'!I24</f>
        <v>0</v>
      </c>
    </row>
    <row r="69" spans="1:13" ht="47.25">
      <c r="A69" s="4" t="s">
        <v>18</v>
      </c>
      <c r="B69" s="36">
        <f>C69+D69+E69+F69+G69+H69+I69+J69+K69</f>
        <v>707947.59</v>
      </c>
      <c r="C69" s="10">
        <f>'Паспорт подпрограммы №1'!C21+'Паспорт подпрограммы №2'!C12+'Паспорт подпрограммы №3'!C12+'Паспорт подпрограммы №4'!C15+'Паспорт подпрограммы №5'!C12+'Паспорт подпрограммы №6'!C13</f>
        <v>28623.7</v>
      </c>
      <c r="D69" s="10">
        <f>'Паспорт подпрограммы №1'!D21+'Паспорт подпрограммы №2'!D12+'Паспорт подпрограммы №3'!D12+'Паспорт подпрограммы №4'!D15+'Паспорт подпрограммы №5'!D12+'Паспорт подпрограммы №6'!D13+'Паспорт подпрограммы №7'!C20</f>
        <v>68076</v>
      </c>
      <c r="E69" s="10">
        <f>'Паспорт подпрограммы №1'!E21+'Паспорт подпрограммы №2'!E12+'Паспорт подпрограммы №3'!E12+'Паспорт подпрограммы №4'!E15+'Паспорт подпрограммы №5'!E12+'Паспорт подпрограммы №6'!E13+'Паспорт подпрограммы №7'!D20+'Паспорт подпрограммы №8'!C23+'Паспорт подпрограммы №9'!C12+'Паспорт подпрограммы №10'!C15</f>
        <v>141539.20000000001</v>
      </c>
      <c r="F69" s="10">
        <f>'Паспорт подпрограммы №1'!F21+'Паспорт подпрограммы №2'!F12+'Паспорт подпрограммы №3'!F12+'Паспорт подпрограммы №4'!F15+'Паспорт подпрограммы №5'!F12+'Паспорт подпрограммы №6'!F13+'Паспорт подпрограммы №7'!E20+'Паспорт подпрограммы №8'!D23+'Паспорт подпрограммы №9'!D12+'Паспорт подпрограммы №10'!D15+'Паспорт попдпрограммы №11'!C12</f>
        <v>172031</v>
      </c>
      <c r="G69" s="10">
        <f>'Паспорт подпрограммы №1'!G21+'Паспорт подпрограммы №2'!G12+'Паспорт подпрограммы №3'!G12+'Паспорт подпрограммы №4'!G15+'Паспорт подпрограммы №5'!G12+'Паспорт подпрограммы №6'!G13+'Паспорт подпрограммы №7'!F20+'Паспорт подпрограммы №8'!E23+'Паспорт подпрограммы №9'!E12+'Паспорт подпрограммы №10'!E15+'Паспорт попдпрограммы №11'!D12</f>
        <v>91916</v>
      </c>
      <c r="H69" s="10">
        <f>'Паспорт подпрограммы №1'!H21+'Паспорт подпрограммы №2'!H12+'Паспорт подпрограммы №3'!H12+'Паспорт подпрограммы №4'!H15+'Паспорт подпрограммы №5'!H12+'Паспорт подпрограммы №6'!H13+'Паспорт подпрограммы №7'!G20+'Паспорт подпрограммы №8'!F23+'Паспорт подпрограммы №9'!F12+'Паспорт подпрограммы №10'!F15+'Паспорт попдпрограммы №11'!E12</f>
        <v>140079.46</v>
      </c>
      <c r="I69" s="10">
        <f>'Паспорт подпрограммы №1'!I21+'Паспорт подпрограммы №2'!I12+'Паспорт подпрограммы №3'!I12+'Паспорт подпрограммы №4'!I15+'Паспорт подпрограммы №5'!I12+'Паспорт подпрограммы №6'!I13+'Паспорт подпрограммы №7'!H20+'Паспорт подпрограммы №8'!G23+'Паспорт подпрограммы №9'!G12+'Паспорт подпрограммы №10'!G15+'Паспорт попдпрограммы №11'!F12</f>
        <v>50377.33</v>
      </c>
      <c r="J69" s="10">
        <f>'Паспорт подпрограммы №1'!J21+'Паспорт подпрограммы №2'!J12+'Паспорт подпрограммы №3'!J12+'Паспорт подпрограммы №4'!J15+'Паспорт подпрограммы №5'!J12+'Паспорт подпрограммы №6'!J13+'Паспорт подпрограммы №7'!I20+'Паспорт подпрограммы №8'!H23+'Паспорт подпрограммы №9'!H12+'Паспорт подпрограммы №10'!H15+'Паспорт попдпрограммы №11'!G12</f>
        <v>15304.9</v>
      </c>
      <c r="K69" s="10">
        <f>'Паспорт подпрограммы №1'!K21+'Паспорт подпрограммы №2'!K12+'Паспорт подпрограммы №3'!K12+'Паспорт подпрограммы №4'!K15+'Паспорт подпрограммы №5'!K12+'Паспорт подпрограммы №6'!K13+'Паспорт подпрограммы №7'!J20+'Паспорт подпрограммы №8'!I23+'Паспорт подпрограммы №9'!I11+'Паспорт подпрограммы №10'!I15+'Паспорт попдпрограммы №11'!H12</f>
        <v>0</v>
      </c>
    </row>
    <row r="70" spans="1:13" ht="73.5" customHeight="1">
      <c r="A70" s="4" t="s">
        <v>19</v>
      </c>
      <c r="B70" s="36">
        <f>C70+D70+E70+F70+G70+H70+I70+J70+K70</f>
        <v>27084.9</v>
      </c>
      <c r="C70" s="10">
        <v>0</v>
      </c>
      <c r="D70" s="10">
        <v>0</v>
      </c>
      <c r="E70" s="10">
        <f>'Паспорт подпрограммы №8'!C25</f>
        <v>0</v>
      </c>
      <c r="F70" s="10">
        <f>'Паспорт подпрограммы №8'!D25</f>
        <v>16221.5</v>
      </c>
      <c r="G70" s="10">
        <f>'Паспорт подпрограммы №8'!E25</f>
        <v>10863.4</v>
      </c>
      <c r="H70" s="10">
        <f>'Паспорт подпрограммы №8'!F25</f>
        <v>0</v>
      </c>
      <c r="I70" s="10">
        <f>'Паспорт подпрограммы №8'!G25</f>
        <v>0</v>
      </c>
      <c r="J70" s="10">
        <f>'Паспорт подпрограммы №8'!H25</f>
        <v>0</v>
      </c>
      <c r="K70" s="10">
        <f>'Паспорт подпрограммы №8'!I25</f>
        <v>0</v>
      </c>
    </row>
    <row r="71" spans="1:13" ht="73.5" customHeight="1">
      <c r="A71" s="52" t="s">
        <v>729</v>
      </c>
      <c r="B71" s="63">
        <f>C71+D71+E71+F71+G71+H71+I71+J71+K71</f>
        <v>12808.1</v>
      </c>
      <c r="C71" s="10">
        <v>0</v>
      </c>
      <c r="D71" s="10">
        <v>0</v>
      </c>
      <c r="E71" s="10">
        <f>'Паспорт подпрограммы №8'!C26</f>
        <v>0</v>
      </c>
      <c r="F71" s="10">
        <f>'Паспорт подпрограммы №8'!D26</f>
        <v>0</v>
      </c>
      <c r="G71" s="10">
        <f>'Приложение №13 (ПП1)'!K12</f>
        <v>8587.1</v>
      </c>
      <c r="H71" s="10">
        <f>'Приложение №13 (ПП1)'!L12</f>
        <v>4221</v>
      </c>
      <c r="I71" s="10">
        <f>'Приложение №13 (ПП1)'!M12</f>
        <v>0</v>
      </c>
      <c r="J71" s="10">
        <f>'Приложение №13 (ПП1)'!N12</f>
        <v>0</v>
      </c>
      <c r="K71" s="10">
        <f>'Паспорт подпрограммы №8'!I26</f>
        <v>0</v>
      </c>
    </row>
    <row r="72" spans="1:13" ht="33.75" customHeight="1">
      <c r="A72" s="192" t="s">
        <v>20</v>
      </c>
      <c r="B72" s="181" t="s">
        <v>108</v>
      </c>
      <c r="C72" s="175"/>
      <c r="D72" s="175"/>
      <c r="E72" s="175"/>
      <c r="F72" s="175"/>
      <c r="G72" s="175"/>
      <c r="H72" s="175"/>
      <c r="I72" s="175"/>
      <c r="J72" s="175"/>
      <c r="K72" s="175"/>
    </row>
    <row r="73" spans="1:13" ht="15.75">
      <c r="A73" s="193"/>
      <c r="B73" s="181" t="s">
        <v>109</v>
      </c>
      <c r="C73" s="175"/>
      <c r="D73" s="175"/>
      <c r="E73" s="175"/>
      <c r="F73" s="175"/>
      <c r="G73" s="175"/>
      <c r="H73" s="175"/>
      <c r="I73" s="175"/>
      <c r="J73" s="175"/>
      <c r="K73" s="175"/>
    </row>
    <row r="74" spans="1:13" ht="15.75">
      <c r="A74" s="193"/>
      <c r="B74" s="181" t="s">
        <v>110</v>
      </c>
      <c r="C74" s="175"/>
      <c r="D74" s="175"/>
      <c r="E74" s="175"/>
      <c r="F74" s="175"/>
      <c r="G74" s="175"/>
      <c r="H74" s="175"/>
      <c r="I74" s="175"/>
      <c r="J74" s="175"/>
      <c r="K74" s="175"/>
    </row>
    <row r="75" spans="1:13" ht="24.75" customHeight="1">
      <c r="A75" s="193"/>
      <c r="B75" s="181" t="s">
        <v>111</v>
      </c>
      <c r="C75" s="175"/>
      <c r="D75" s="175"/>
      <c r="E75" s="175"/>
      <c r="F75" s="175"/>
      <c r="G75" s="175"/>
      <c r="H75" s="175"/>
      <c r="I75" s="175"/>
      <c r="J75" s="175"/>
      <c r="K75" s="175"/>
    </row>
    <row r="76" spans="1:13" ht="15.75">
      <c r="A76" s="193"/>
      <c r="B76" s="181" t="s">
        <v>112</v>
      </c>
      <c r="C76" s="175"/>
      <c r="D76" s="175"/>
      <c r="E76" s="175"/>
      <c r="F76" s="175"/>
      <c r="G76" s="175"/>
      <c r="H76" s="175"/>
      <c r="I76" s="175"/>
      <c r="J76" s="175"/>
      <c r="K76" s="175"/>
    </row>
    <row r="77" spans="1:13" ht="51.75" customHeight="1">
      <c r="A77" s="193"/>
      <c r="B77" s="181" t="s">
        <v>113</v>
      </c>
      <c r="C77" s="175"/>
      <c r="D77" s="175"/>
      <c r="E77" s="175"/>
      <c r="F77" s="175"/>
      <c r="G77" s="175"/>
      <c r="H77" s="175"/>
      <c r="I77" s="175"/>
      <c r="J77" s="175"/>
      <c r="K77" s="175"/>
    </row>
    <row r="78" spans="1:13" ht="31.5" customHeight="1">
      <c r="A78" s="193"/>
      <c r="B78" s="181" t="s">
        <v>114</v>
      </c>
      <c r="C78" s="175"/>
      <c r="D78" s="175"/>
      <c r="E78" s="175"/>
      <c r="F78" s="175"/>
      <c r="G78" s="175"/>
      <c r="H78" s="175"/>
      <c r="I78" s="175"/>
      <c r="J78" s="175"/>
      <c r="K78" s="175"/>
    </row>
    <row r="79" spans="1:13" ht="35.25" customHeight="1">
      <c r="A79" s="193"/>
      <c r="B79" s="181" t="s">
        <v>115</v>
      </c>
      <c r="C79" s="175"/>
      <c r="D79" s="175"/>
      <c r="E79" s="175"/>
      <c r="F79" s="175"/>
      <c r="G79" s="175"/>
      <c r="H79" s="175"/>
      <c r="I79" s="175"/>
      <c r="J79" s="175"/>
      <c r="K79" s="175"/>
    </row>
    <row r="80" spans="1:13" ht="32.25" customHeight="1">
      <c r="A80" s="193"/>
      <c r="B80" s="181" t="s">
        <v>116</v>
      </c>
      <c r="C80" s="175"/>
      <c r="D80" s="175"/>
      <c r="E80" s="175"/>
      <c r="F80" s="175"/>
      <c r="G80" s="175"/>
      <c r="H80" s="175"/>
      <c r="I80" s="175"/>
      <c r="J80" s="175"/>
      <c r="K80" s="175"/>
    </row>
    <row r="81" spans="1:11" ht="24" customHeight="1">
      <c r="A81" s="193"/>
      <c r="B81" s="181" t="s">
        <v>117</v>
      </c>
      <c r="C81" s="175"/>
      <c r="D81" s="175"/>
      <c r="E81" s="175"/>
      <c r="F81" s="175"/>
      <c r="G81" s="175"/>
      <c r="H81" s="175"/>
      <c r="I81" s="175"/>
      <c r="J81" s="175"/>
      <c r="K81" s="175"/>
    </row>
    <row r="82" spans="1:11" ht="63" customHeight="1">
      <c r="A82" s="193"/>
      <c r="B82" s="181" t="s">
        <v>118</v>
      </c>
      <c r="C82" s="175"/>
      <c r="D82" s="175"/>
      <c r="E82" s="175"/>
      <c r="F82" s="175"/>
      <c r="G82" s="175"/>
      <c r="H82" s="175"/>
      <c r="I82" s="175"/>
      <c r="J82" s="175"/>
      <c r="K82" s="175"/>
    </row>
    <row r="83" spans="1:11" ht="15.75" customHeight="1">
      <c r="A83" s="193"/>
      <c r="B83" s="181" t="s">
        <v>119</v>
      </c>
      <c r="C83" s="175"/>
      <c r="D83" s="175"/>
      <c r="E83" s="175"/>
      <c r="F83" s="175"/>
      <c r="G83" s="175"/>
      <c r="H83" s="175"/>
      <c r="I83" s="175"/>
      <c r="J83" s="175"/>
      <c r="K83" s="175"/>
    </row>
    <row r="84" spans="1:11" ht="15.75" customHeight="1">
      <c r="A84" s="193"/>
      <c r="B84" s="181" t="s">
        <v>120</v>
      </c>
      <c r="C84" s="175"/>
      <c r="D84" s="175"/>
      <c r="E84" s="175"/>
      <c r="F84" s="175"/>
      <c r="G84" s="175"/>
      <c r="H84" s="175"/>
      <c r="I84" s="175"/>
      <c r="J84" s="175"/>
      <c r="K84" s="175"/>
    </row>
    <row r="85" spans="1:11" ht="21" customHeight="1">
      <c r="A85" s="193"/>
      <c r="B85" s="181" t="s">
        <v>121</v>
      </c>
      <c r="C85" s="175"/>
      <c r="D85" s="175"/>
      <c r="E85" s="175"/>
      <c r="F85" s="175"/>
      <c r="G85" s="175"/>
      <c r="H85" s="175"/>
      <c r="I85" s="175"/>
      <c r="J85" s="175"/>
      <c r="K85" s="175"/>
    </row>
    <row r="86" spans="1:11" ht="34.5" customHeight="1">
      <c r="A86" s="193"/>
      <c r="B86" s="181" t="s">
        <v>122</v>
      </c>
      <c r="C86" s="175"/>
      <c r="D86" s="175"/>
      <c r="E86" s="175"/>
      <c r="F86" s="175"/>
      <c r="G86" s="175"/>
      <c r="H86" s="175"/>
      <c r="I86" s="175"/>
      <c r="J86" s="175"/>
      <c r="K86" s="175"/>
    </row>
    <row r="87" spans="1:11" ht="21.75" customHeight="1">
      <c r="A87" s="193"/>
      <c r="B87" s="181" t="s">
        <v>123</v>
      </c>
      <c r="C87" s="175"/>
      <c r="D87" s="175"/>
      <c r="E87" s="175"/>
      <c r="F87" s="175"/>
      <c r="G87" s="175"/>
      <c r="H87" s="175"/>
      <c r="I87" s="175"/>
      <c r="J87" s="175"/>
      <c r="K87" s="175"/>
    </row>
    <row r="88" spans="1:11" ht="31.5" customHeight="1">
      <c r="A88" s="193"/>
      <c r="B88" s="181" t="s">
        <v>124</v>
      </c>
      <c r="C88" s="175"/>
      <c r="D88" s="175"/>
      <c r="E88" s="175"/>
      <c r="F88" s="175"/>
      <c r="G88" s="175"/>
      <c r="H88" s="175"/>
      <c r="I88" s="175"/>
      <c r="J88" s="175"/>
      <c r="K88" s="175"/>
    </row>
    <row r="89" spans="1:11" ht="68.25" customHeight="1">
      <c r="A89" s="193"/>
      <c r="B89" s="181" t="s">
        <v>125</v>
      </c>
      <c r="C89" s="175"/>
      <c r="D89" s="175"/>
      <c r="E89" s="175"/>
      <c r="F89" s="175"/>
      <c r="G89" s="175"/>
      <c r="H89" s="175"/>
      <c r="I89" s="175"/>
      <c r="J89" s="175"/>
      <c r="K89" s="175"/>
    </row>
    <row r="90" spans="1:11" ht="34.5" customHeight="1">
      <c r="A90" s="193"/>
      <c r="B90" s="181" t="s">
        <v>126</v>
      </c>
      <c r="C90" s="175"/>
      <c r="D90" s="175"/>
      <c r="E90" s="175"/>
      <c r="F90" s="175"/>
      <c r="G90" s="175"/>
      <c r="H90" s="175"/>
      <c r="I90" s="175"/>
      <c r="J90" s="175"/>
      <c r="K90" s="175"/>
    </row>
    <row r="91" spans="1:11" ht="39" customHeight="1">
      <c r="A91" s="193"/>
      <c r="B91" s="181" t="s">
        <v>127</v>
      </c>
      <c r="C91" s="175"/>
      <c r="D91" s="175"/>
      <c r="E91" s="175"/>
      <c r="F91" s="175"/>
      <c r="G91" s="175"/>
      <c r="H91" s="175"/>
      <c r="I91" s="175"/>
      <c r="J91" s="175"/>
      <c r="K91" s="175"/>
    </row>
    <row r="92" spans="1:11" ht="17.45" customHeight="1">
      <c r="A92" s="193"/>
      <c r="B92" s="183" t="s">
        <v>663</v>
      </c>
      <c r="C92" s="184"/>
      <c r="D92" s="184"/>
      <c r="E92" s="184"/>
      <c r="F92" s="184"/>
      <c r="G92" s="184"/>
      <c r="H92" s="184"/>
      <c r="I92" s="184"/>
      <c r="J92" s="184"/>
      <c r="K92" s="185"/>
    </row>
    <row r="93" spans="1:11">
      <c r="A93" s="193"/>
      <c r="B93" s="186"/>
      <c r="C93" s="187"/>
      <c r="D93" s="187"/>
      <c r="E93" s="187"/>
      <c r="F93" s="187"/>
      <c r="G93" s="187"/>
      <c r="H93" s="187"/>
      <c r="I93" s="187"/>
      <c r="J93" s="187"/>
      <c r="K93" s="188"/>
    </row>
    <row r="94" spans="1:11">
      <c r="A94" s="194"/>
      <c r="B94" s="189"/>
      <c r="C94" s="190"/>
      <c r="D94" s="190"/>
      <c r="E94" s="190"/>
      <c r="F94" s="190"/>
      <c r="G94" s="190"/>
      <c r="H94" s="190"/>
      <c r="I94" s="190"/>
      <c r="J94" s="190"/>
      <c r="K94" s="191"/>
    </row>
  </sheetData>
  <mergeCells count="89">
    <mergeCell ref="B92:K94"/>
    <mergeCell ref="A72:A94"/>
    <mergeCell ref="B45:K45"/>
    <mergeCell ref="B35:K35"/>
    <mergeCell ref="B36:K36"/>
    <mergeCell ref="B37:K37"/>
    <mergeCell ref="B38:K38"/>
    <mergeCell ref="B39:K39"/>
    <mergeCell ref="B40:K40"/>
    <mergeCell ref="B41:K41"/>
    <mergeCell ref="B42:K42"/>
    <mergeCell ref="B43:K43"/>
    <mergeCell ref="B52:K52"/>
    <mergeCell ref="C58:K58"/>
    <mergeCell ref="C59:K59"/>
    <mergeCell ref="C60:K60"/>
    <mergeCell ref="B34:K34"/>
    <mergeCell ref="B25:K25"/>
    <mergeCell ref="B26:K26"/>
    <mergeCell ref="B27:K27"/>
    <mergeCell ref="B28:K28"/>
    <mergeCell ref="B29:K29"/>
    <mergeCell ref="B30:K30"/>
    <mergeCell ref="B31:K31"/>
    <mergeCell ref="B32:K32"/>
    <mergeCell ref="B33:K33"/>
    <mergeCell ref="C61:K61"/>
    <mergeCell ref="C53:K53"/>
    <mergeCell ref="C54:K54"/>
    <mergeCell ref="C55:K55"/>
    <mergeCell ref="C56:K56"/>
    <mergeCell ref="C57:K57"/>
    <mergeCell ref="B72:K72"/>
    <mergeCell ref="B73:K73"/>
    <mergeCell ref="B74:K74"/>
    <mergeCell ref="B75:K75"/>
    <mergeCell ref="B82:K82"/>
    <mergeCell ref="B83:K83"/>
    <mergeCell ref="B76:K76"/>
    <mergeCell ref="B77:K77"/>
    <mergeCell ref="B78:K78"/>
    <mergeCell ref="B89:K89"/>
    <mergeCell ref="B79:K79"/>
    <mergeCell ref="B80:K80"/>
    <mergeCell ref="B81:K81"/>
    <mergeCell ref="B90:K90"/>
    <mergeCell ref="B91:K91"/>
    <mergeCell ref="B84:K84"/>
    <mergeCell ref="B85:K85"/>
    <mergeCell ref="B86:K86"/>
    <mergeCell ref="B87:K87"/>
    <mergeCell ref="B88:K88"/>
    <mergeCell ref="C20:K20"/>
    <mergeCell ref="C21:K21"/>
    <mergeCell ref="C22:K22"/>
    <mergeCell ref="C17:K17"/>
    <mergeCell ref="A64:A65"/>
    <mergeCell ref="B64:K64"/>
    <mergeCell ref="B44:K44"/>
    <mergeCell ref="A53:A63"/>
    <mergeCell ref="B46:K46"/>
    <mergeCell ref="A48:A49"/>
    <mergeCell ref="B48:K48"/>
    <mergeCell ref="B49:K49"/>
    <mergeCell ref="C62:K62"/>
    <mergeCell ref="C63:K63"/>
    <mergeCell ref="B50:K50"/>
    <mergeCell ref="B51:K51"/>
    <mergeCell ref="C14:K14"/>
    <mergeCell ref="C18:K18"/>
    <mergeCell ref="C19:K19"/>
    <mergeCell ref="C15:K15"/>
    <mergeCell ref="C16:K16"/>
    <mergeCell ref="A25:A47"/>
    <mergeCell ref="B47:K47"/>
    <mergeCell ref="F1:K1"/>
    <mergeCell ref="C7:K7"/>
    <mergeCell ref="C8:K8"/>
    <mergeCell ref="C9:K9"/>
    <mergeCell ref="C10:K10"/>
    <mergeCell ref="A3:K3"/>
    <mergeCell ref="A4:K4"/>
    <mergeCell ref="B6:K6"/>
    <mergeCell ref="A7:A24"/>
    <mergeCell ref="C23:K23"/>
    <mergeCell ref="C24:K24"/>
    <mergeCell ref="C11:K11"/>
    <mergeCell ref="C12:K12"/>
    <mergeCell ref="C13:K13"/>
  </mergeCells>
  <printOptions horizontalCentered="1"/>
  <pageMargins left="0.39370078740157483" right="0.39370078740157483" top="0.39370078740157483" bottom="0.39370078740157483" header="0.31496062992125984" footer="0.31496062992125984"/>
  <pageSetup paperSize="9" scale="72" fitToHeight="0" orientation="portrait" verticalDpi="4294967295" r:id="rId1"/>
</worksheet>
</file>

<file path=xl/worksheets/sheet10.xml><?xml version="1.0" encoding="utf-8"?>
<worksheet xmlns="http://schemas.openxmlformats.org/spreadsheetml/2006/main" xmlns:r="http://schemas.openxmlformats.org/officeDocument/2006/relationships">
  <sheetPr>
    <pageSetUpPr fitToPage="1"/>
  </sheetPr>
  <dimension ref="A1:K79"/>
  <sheetViews>
    <sheetView topLeftCell="A16" zoomScale="92" zoomScaleNormal="92" workbookViewId="0">
      <selection sqref="A1:H1"/>
    </sheetView>
  </sheetViews>
  <sheetFormatPr defaultRowHeight="14.25"/>
  <cols>
    <col min="1" max="1" width="22.625" customWidth="1"/>
    <col min="2" max="2" width="15.875" customWidth="1"/>
    <col min="3" max="3" width="13.125" customWidth="1"/>
    <col min="4" max="4" width="12.125" customWidth="1"/>
    <col min="5" max="5" width="11.375" customWidth="1"/>
    <col min="6" max="6" width="8.625" customWidth="1"/>
    <col min="7" max="7" width="11.375" customWidth="1"/>
    <col min="8" max="8" width="12.375" customWidth="1"/>
  </cols>
  <sheetData>
    <row r="1" spans="1:10" ht="28.5" customHeight="1">
      <c r="A1" s="252" t="s">
        <v>298</v>
      </c>
      <c r="B1" s="252"/>
      <c r="C1" s="252"/>
      <c r="D1" s="252"/>
      <c r="E1" s="252"/>
      <c r="F1" s="252"/>
      <c r="G1" s="252"/>
      <c r="H1" s="252"/>
      <c r="I1" s="24"/>
      <c r="J1" s="24"/>
    </row>
    <row r="2" spans="1:10" ht="36" customHeight="1">
      <c r="A2" s="14" t="s">
        <v>299</v>
      </c>
      <c r="B2" s="237" t="s">
        <v>377</v>
      </c>
      <c r="C2" s="238"/>
      <c r="D2" s="238"/>
      <c r="E2" s="238"/>
      <c r="F2" s="238"/>
      <c r="G2" s="238"/>
      <c r="H2" s="239"/>
      <c r="I2" s="25"/>
      <c r="J2" s="25"/>
    </row>
    <row r="3" spans="1:10" ht="64.5" customHeight="1">
      <c r="A3" s="177" t="s">
        <v>300</v>
      </c>
      <c r="B3" s="221" t="s">
        <v>378</v>
      </c>
      <c r="C3" s="222"/>
      <c r="D3" s="222"/>
      <c r="E3" s="222"/>
      <c r="F3" s="222"/>
      <c r="G3" s="222"/>
      <c r="H3" s="223"/>
      <c r="I3" s="25"/>
      <c r="J3" s="25"/>
    </row>
    <row r="4" spans="1:10" ht="33" customHeight="1">
      <c r="A4" s="177"/>
      <c r="B4" s="259" t="s">
        <v>379</v>
      </c>
      <c r="C4" s="260"/>
      <c r="D4" s="260"/>
      <c r="E4" s="260"/>
      <c r="F4" s="260"/>
      <c r="G4" s="260"/>
      <c r="H4" s="261"/>
      <c r="I4" s="25"/>
      <c r="J4" s="25"/>
    </row>
    <row r="5" spans="1:10" ht="18.95" customHeight="1">
      <c r="A5" s="177"/>
      <c r="B5" s="259" t="s">
        <v>380</v>
      </c>
      <c r="C5" s="260"/>
      <c r="D5" s="260"/>
      <c r="E5" s="260"/>
      <c r="F5" s="260"/>
      <c r="G5" s="260"/>
      <c r="H5" s="261"/>
      <c r="I5" s="25"/>
      <c r="J5" s="25"/>
    </row>
    <row r="6" spans="1:10" ht="31.5" customHeight="1">
      <c r="A6" s="177"/>
      <c r="B6" s="245" t="s">
        <v>381</v>
      </c>
      <c r="C6" s="246"/>
      <c r="D6" s="246"/>
      <c r="E6" s="246"/>
      <c r="F6" s="246"/>
      <c r="G6" s="246"/>
      <c r="H6" s="247"/>
      <c r="I6" s="25"/>
      <c r="J6" s="25"/>
    </row>
    <row r="7" spans="1:10" ht="51" customHeight="1">
      <c r="A7" s="177"/>
      <c r="B7" s="259" t="s">
        <v>382</v>
      </c>
      <c r="C7" s="260"/>
      <c r="D7" s="260"/>
      <c r="E7" s="260"/>
      <c r="F7" s="260"/>
      <c r="G7" s="260"/>
      <c r="H7" s="261"/>
      <c r="I7" s="25"/>
      <c r="J7" s="25"/>
    </row>
    <row r="8" spans="1:10" ht="48.6" customHeight="1">
      <c r="A8" s="5" t="s">
        <v>302</v>
      </c>
      <c r="B8" s="245" t="s">
        <v>303</v>
      </c>
      <c r="C8" s="246"/>
      <c r="D8" s="246"/>
      <c r="E8" s="246"/>
      <c r="F8" s="246"/>
      <c r="G8" s="246"/>
      <c r="H8" s="247"/>
      <c r="I8" s="25"/>
      <c r="J8" s="25"/>
    </row>
    <row r="9" spans="1:10" ht="51.6" customHeight="1">
      <c r="A9" s="5" t="s">
        <v>8</v>
      </c>
      <c r="B9" s="245" t="s">
        <v>742</v>
      </c>
      <c r="C9" s="246"/>
      <c r="D9" s="246"/>
      <c r="E9" s="246"/>
      <c r="F9" s="246"/>
      <c r="G9" s="246"/>
      <c r="H9" s="247"/>
      <c r="I9" s="25"/>
      <c r="J9" s="25"/>
    </row>
    <row r="10" spans="1:10" ht="99" customHeight="1">
      <c r="A10" s="177" t="s">
        <v>305</v>
      </c>
      <c r="B10" s="240" t="s">
        <v>383</v>
      </c>
      <c r="C10" s="241"/>
      <c r="D10" s="241"/>
      <c r="E10" s="241"/>
      <c r="F10" s="241"/>
      <c r="G10" s="241"/>
      <c r="H10" s="181"/>
      <c r="I10" s="25"/>
      <c r="J10" s="25"/>
    </row>
    <row r="11" spans="1:10" ht="138.94999999999999" customHeight="1">
      <c r="A11" s="177"/>
      <c r="B11" s="240" t="s">
        <v>384</v>
      </c>
      <c r="C11" s="241"/>
      <c r="D11" s="241"/>
      <c r="E11" s="241"/>
      <c r="F11" s="241"/>
      <c r="G11" s="241"/>
      <c r="H11" s="181"/>
      <c r="I11" s="25"/>
      <c r="J11" s="25"/>
    </row>
    <row r="12" spans="1:10" ht="33.6" customHeight="1">
      <c r="A12" s="177"/>
      <c r="B12" s="245" t="s">
        <v>385</v>
      </c>
      <c r="C12" s="246"/>
      <c r="D12" s="246"/>
      <c r="E12" s="246"/>
      <c r="F12" s="246"/>
      <c r="G12" s="246"/>
      <c r="H12" s="247"/>
      <c r="I12" s="25"/>
      <c r="J12" s="25"/>
    </row>
    <row r="13" spans="1:10" ht="27" customHeight="1">
      <c r="A13" s="177"/>
      <c r="B13" s="240" t="s">
        <v>386</v>
      </c>
      <c r="C13" s="241"/>
      <c r="D13" s="241"/>
      <c r="E13" s="241"/>
      <c r="F13" s="241"/>
      <c r="G13" s="241"/>
      <c r="H13" s="181"/>
      <c r="I13" s="25"/>
      <c r="J13" s="25"/>
    </row>
    <row r="14" spans="1:10" ht="33.75" customHeight="1">
      <c r="A14" s="177"/>
      <c r="B14" s="240" t="s">
        <v>387</v>
      </c>
      <c r="C14" s="241"/>
      <c r="D14" s="241"/>
      <c r="E14" s="241"/>
      <c r="F14" s="241"/>
      <c r="G14" s="241"/>
      <c r="H14" s="181"/>
      <c r="I14" s="25"/>
      <c r="J14" s="25"/>
    </row>
    <row r="15" spans="1:10" ht="38.25" customHeight="1">
      <c r="A15" s="84" t="s">
        <v>306</v>
      </c>
      <c r="B15" s="180" t="s">
        <v>722</v>
      </c>
      <c r="C15" s="180"/>
      <c r="D15" s="180"/>
      <c r="E15" s="180"/>
      <c r="F15" s="180"/>
      <c r="G15" s="180"/>
      <c r="H15" s="180"/>
      <c r="I15" s="25"/>
      <c r="J15" s="25"/>
    </row>
    <row r="16" spans="1:10" ht="38.25" customHeight="1">
      <c r="A16" s="81"/>
      <c r="B16" s="82"/>
      <c r="C16" s="82"/>
      <c r="D16" s="82"/>
      <c r="E16" s="82"/>
      <c r="F16" s="82"/>
      <c r="G16" s="25"/>
      <c r="H16" s="25"/>
      <c r="I16" s="25"/>
      <c r="J16" s="25"/>
    </row>
    <row r="17" spans="1:11" ht="38.25" customHeight="1">
      <c r="A17" s="81"/>
      <c r="B17" s="82"/>
      <c r="C17" s="82"/>
      <c r="D17" s="82"/>
      <c r="E17" s="82"/>
      <c r="F17" s="82"/>
      <c r="G17" s="25"/>
      <c r="H17" s="25"/>
      <c r="I17" s="25"/>
      <c r="J17" s="25"/>
    </row>
    <row r="18" spans="1:11" ht="134.1" customHeight="1">
      <c r="A18" s="81"/>
      <c r="B18" s="82"/>
      <c r="C18" s="82"/>
      <c r="D18" s="82"/>
      <c r="E18" s="82"/>
      <c r="F18" s="82"/>
      <c r="G18" s="25"/>
      <c r="H18" s="25"/>
      <c r="I18" s="25"/>
      <c r="J18" s="25"/>
    </row>
    <row r="19" spans="1:11" ht="36.75" customHeight="1">
      <c r="A19" s="177" t="s">
        <v>307</v>
      </c>
      <c r="B19" s="180" t="s">
        <v>13</v>
      </c>
      <c r="C19" s="180"/>
      <c r="D19" s="180"/>
      <c r="E19" s="180"/>
      <c r="F19" s="180"/>
      <c r="G19" s="180"/>
      <c r="H19" s="180"/>
      <c r="I19" s="25"/>
      <c r="J19" s="25"/>
    </row>
    <row r="20" spans="1:11" ht="24.75" customHeight="1">
      <c r="A20" s="177"/>
      <c r="B20" s="22" t="s">
        <v>14</v>
      </c>
      <c r="C20" s="19" t="s">
        <v>310</v>
      </c>
      <c r="D20" s="19" t="s">
        <v>311</v>
      </c>
      <c r="E20" s="19" t="s">
        <v>312</v>
      </c>
      <c r="F20" s="19" t="s">
        <v>313</v>
      </c>
      <c r="G20" s="19" t="s">
        <v>44</v>
      </c>
      <c r="H20" s="19" t="s">
        <v>45</v>
      </c>
      <c r="I20" s="25"/>
      <c r="J20" s="25"/>
    </row>
    <row r="21" spans="1:11" ht="27" customHeight="1">
      <c r="A21" s="5" t="s">
        <v>314</v>
      </c>
      <c r="B21" s="20">
        <f t="shared" ref="B21:H21" si="0">B22+B23+B24+B25</f>
        <v>95440.07</v>
      </c>
      <c r="C21" s="20">
        <f t="shared" si="0"/>
        <v>20073.499999999996</v>
      </c>
      <c r="D21" s="20">
        <f t="shared" si="0"/>
        <v>28919.199999999997</v>
      </c>
      <c r="E21" s="20">
        <f t="shared" si="0"/>
        <v>31459.699999999997</v>
      </c>
      <c r="F21" s="20">
        <f t="shared" si="0"/>
        <v>10941.77</v>
      </c>
      <c r="G21" s="20">
        <f t="shared" si="0"/>
        <v>2022.9999999999998</v>
      </c>
      <c r="H21" s="20">
        <f t="shared" si="0"/>
        <v>2022.8999999999999</v>
      </c>
      <c r="I21" s="25"/>
      <c r="J21" s="25"/>
    </row>
    <row r="22" spans="1:11" ht="48.95" customHeight="1">
      <c r="A22" s="86" t="s">
        <v>315</v>
      </c>
      <c r="B22" s="20">
        <f>C22+D22+E22+F22+G22+H22</f>
        <v>19792.57</v>
      </c>
      <c r="C22" s="21">
        <f>'Приложение №20 (ПП8)'!G10+'Приложение №20 (ПП8)'!G18+'Приложение №20 (ПП8)'!G28+'Приложение №20 (ПП8)'!G36</f>
        <v>1004.5</v>
      </c>
      <c r="D22" s="21">
        <f>'Приложение №20 (ПП8)'!H10+'Приложение №20 (ПП8)'!H18+'Приложение №20 (ПП8)'!H28+'Приложение №20 (ПП8)'!H36</f>
        <v>7333.4</v>
      </c>
      <c r="E22" s="21">
        <f>'Приложение №20 (ПП8)'!I10+'Приложение №20 (ПП8)'!I18+'Приложение №20 (ПП8)'!I28+'Приложение №20 (ПП8)'!I36</f>
        <v>8846.5</v>
      </c>
      <c r="F22" s="21">
        <f>'Приложение №20 (ПП8)'!J10+'Приложение №20 (ПП8)'!J18+'Приложение №20 (ПП8)'!J28+'Приложение №20 (ПП8)'!J36</f>
        <v>2324.9700000000003</v>
      </c>
      <c r="G22" s="21">
        <f>'Приложение №20 (ПП8)'!K10+'Приложение №20 (ПП8)'!K18+'Приложение №20 (ПП8)'!K28+'Приложение №20 (ПП8)'!K36</f>
        <v>141.6</v>
      </c>
      <c r="H22" s="21">
        <f>'Приложение №20 (ПП8)'!L10+'Приложение №20 (ПП8)'!L18+'Приложение №20 (ПП8)'!L28+'Приложение №20 (ПП8)'!L36</f>
        <v>141.6</v>
      </c>
      <c r="I22" s="99"/>
      <c r="J22" s="99"/>
      <c r="K22" s="48"/>
    </row>
    <row r="23" spans="1:11" ht="50.45" customHeight="1">
      <c r="A23" s="5" t="s">
        <v>18</v>
      </c>
      <c r="B23" s="20">
        <f>C23+D23+E23+F23+G23+H23</f>
        <v>45983</v>
      </c>
      <c r="C23" s="21">
        <f>'Приложение №20 (ПП8)'!G11+'Приложение №20 (ПП8)'!G19+'Приложение №20 (ПП8)'!G29+'Приложение №20 (ПП8)'!G37</f>
        <v>18235.199999999997</v>
      </c>
      <c r="D23" s="21">
        <f>'Приложение №20 (ПП8)'!H11+'Приложение №20 (ПП8)'!H19+'Приложение №20 (ПП8)'!H29+'Приложение №20 (ПП8)'!H37</f>
        <v>4943.8999999999996</v>
      </c>
      <c r="E23" s="21">
        <f>'Приложение №20 (ПП8)'!I11+'Приложение №20 (ПП8)'!I19+'Приложение №20 (ПП8)'!I29+'Приложение №20 (ПП8)'!I37</f>
        <v>11257</v>
      </c>
      <c r="F23" s="21">
        <f>'Приложение №20 (ПП8)'!J11+'Приложение №20 (ПП8)'!J19+'Приложение №20 (ПП8)'!J29+'Приложение №20 (ПП8)'!J37</f>
        <v>8243.2999999999993</v>
      </c>
      <c r="G23" s="21">
        <f>'Приложение №20 (ПП8)'!K11+'Приложение №20 (ПП8)'!K19+'Приложение №20 (ПП8)'!K29+'Приложение №20 (ПП8)'!K37</f>
        <v>1650.3</v>
      </c>
      <c r="H23" s="21">
        <f>'Приложение №20 (ПП8)'!L11+'Приложение №20 (ПП8)'!L19+'Приложение №20 (ПП8)'!L29+'Приложение №20 (ПП8)'!L37</f>
        <v>1653.3</v>
      </c>
      <c r="I23" s="99"/>
      <c r="J23" s="25"/>
    </row>
    <row r="24" spans="1:11" ht="36" customHeight="1">
      <c r="A24" s="89" t="s">
        <v>388</v>
      </c>
      <c r="B24" s="20">
        <f>C24+D24+E24+F24+G24+H24</f>
        <v>2579.6</v>
      </c>
      <c r="C24" s="21">
        <f>'Приложение №20 (ПП8)'!G20</f>
        <v>833.8</v>
      </c>
      <c r="D24" s="21">
        <f>'Приложение №20 (ПП8)'!H20</f>
        <v>420.4</v>
      </c>
      <c r="E24" s="21">
        <f>'Приложение №20 (ПП8)'!I20</f>
        <v>492.8</v>
      </c>
      <c r="F24" s="21">
        <f>'Приложение №20 (ПП8)'!J20</f>
        <v>373.5</v>
      </c>
      <c r="G24" s="21">
        <f>'Приложение №20 (ПП8)'!K20</f>
        <v>231.1</v>
      </c>
      <c r="H24" s="21">
        <f>'Приложение №20 (ПП8)'!L20</f>
        <v>228</v>
      </c>
      <c r="I24" s="25"/>
      <c r="J24" s="25"/>
    </row>
    <row r="25" spans="1:11" ht="62.1" customHeight="1">
      <c r="A25" s="5" t="s">
        <v>19</v>
      </c>
      <c r="B25" s="20">
        <f>C25+D25+E25+F25+G25+H25</f>
        <v>27084.9</v>
      </c>
      <c r="C25" s="21">
        <f>'Приложение №20 (ПП8)'!G38</f>
        <v>0</v>
      </c>
      <c r="D25" s="21">
        <f>'Приложение №20 (ПП8)'!H38</f>
        <v>16221.5</v>
      </c>
      <c r="E25" s="21">
        <f>'Приложение №20 (ПП8)'!I38</f>
        <v>10863.4</v>
      </c>
      <c r="F25" s="21">
        <f>'Приложение №20 (ПП8)'!J38</f>
        <v>0</v>
      </c>
      <c r="G25" s="21">
        <f>'Приложение №20 (ПП8)'!K38</f>
        <v>0</v>
      </c>
      <c r="H25" s="21">
        <f>'Приложение №20 (ПП8)'!L38</f>
        <v>0</v>
      </c>
      <c r="I25" s="25"/>
      <c r="J25" s="25"/>
    </row>
    <row r="26" spans="1:11" ht="36.75" customHeight="1">
      <c r="A26" s="172" t="s">
        <v>316</v>
      </c>
      <c r="B26" s="262" t="s">
        <v>114</v>
      </c>
      <c r="C26" s="263"/>
      <c r="D26" s="263"/>
      <c r="E26" s="263"/>
      <c r="F26" s="263"/>
      <c r="G26" s="263"/>
      <c r="H26" s="264"/>
      <c r="I26" s="25"/>
      <c r="J26" s="25"/>
    </row>
    <row r="27" spans="1:11" ht="35.450000000000003" customHeight="1">
      <c r="A27" s="173"/>
      <c r="B27" s="262" t="s">
        <v>115</v>
      </c>
      <c r="C27" s="263"/>
      <c r="D27" s="263"/>
      <c r="E27" s="263"/>
      <c r="F27" s="263"/>
      <c r="G27" s="263"/>
      <c r="H27" s="264"/>
      <c r="I27" s="25"/>
      <c r="J27" s="25"/>
    </row>
    <row r="28" spans="1:11" ht="36.950000000000003" customHeight="1">
      <c r="A28" s="173"/>
      <c r="B28" s="262" t="s">
        <v>116</v>
      </c>
      <c r="C28" s="263"/>
      <c r="D28" s="263"/>
      <c r="E28" s="263"/>
      <c r="F28" s="263"/>
      <c r="G28" s="263"/>
      <c r="H28" s="264"/>
      <c r="I28" s="25"/>
      <c r="J28" s="25"/>
    </row>
    <row r="29" spans="1:11" ht="21.95" customHeight="1">
      <c r="A29" s="173"/>
      <c r="B29" s="262" t="s">
        <v>389</v>
      </c>
      <c r="C29" s="263"/>
      <c r="D29" s="263"/>
      <c r="E29" s="263"/>
      <c r="F29" s="263"/>
      <c r="G29" s="263"/>
      <c r="H29" s="264"/>
      <c r="I29" s="25"/>
      <c r="J29" s="25"/>
    </row>
    <row r="30" spans="1:11" ht="24.95" customHeight="1">
      <c r="A30" s="173"/>
      <c r="B30" s="262" t="s">
        <v>390</v>
      </c>
      <c r="C30" s="263"/>
      <c r="D30" s="263"/>
      <c r="E30" s="263"/>
      <c r="F30" s="263"/>
      <c r="G30" s="263"/>
      <c r="H30" s="264"/>
      <c r="I30" s="25"/>
      <c r="J30" s="25"/>
    </row>
    <row r="31" spans="1:11" ht="30.95" customHeight="1">
      <c r="A31" s="174"/>
      <c r="B31" s="262" t="s">
        <v>391</v>
      </c>
      <c r="C31" s="263"/>
      <c r="D31" s="263"/>
      <c r="E31" s="263"/>
      <c r="F31" s="263"/>
      <c r="G31" s="263"/>
      <c r="H31" s="264"/>
      <c r="I31" s="25"/>
      <c r="J31" s="25"/>
    </row>
    <row r="32" spans="1:11">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sheetData>
  <mergeCells count="26">
    <mergeCell ref="A1:H1"/>
    <mergeCell ref="B27:H27"/>
    <mergeCell ref="B28:H28"/>
    <mergeCell ref="B29:H29"/>
    <mergeCell ref="B30:H30"/>
    <mergeCell ref="B31:H31"/>
    <mergeCell ref="B14:H14"/>
    <mergeCell ref="B15:H15"/>
    <mergeCell ref="B19:H19"/>
    <mergeCell ref="B26:H26"/>
    <mergeCell ref="B13:H13"/>
    <mergeCell ref="A26:A31"/>
    <mergeCell ref="A19:A20"/>
    <mergeCell ref="A10:A14"/>
    <mergeCell ref="A3:A7"/>
    <mergeCell ref="B2:H2"/>
    <mergeCell ref="B3:H3"/>
    <mergeCell ref="B4:H4"/>
    <mergeCell ref="B5:H5"/>
    <mergeCell ref="B6:H6"/>
    <mergeCell ref="B7:H7"/>
    <mergeCell ref="B8:H8"/>
    <mergeCell ref="B9:H9"/>
    <mergeCell ref="B10:H10"/>
    <mergeCell ref="B11:H11"/>
    <mergeCell ref="B12:H12"/>
  </mergeCells>
  <printOptions horizontalCentered="1"/>
  <pageMargins left="0.78740157480314965" right="0.39370078740157483" top="0.39370078740157483" bottom="0.39370078740157483" header="0.31496062992125984" footer="0.31496062992125984"/>
  <pageSetup paperSize="9" scale="83" fitToHeight="0" orientation="portrait" horizontalDpi="4294967295" verticalDpi="4294967295" r:id="rId1"/>
</worksheet>
</file>

<file path=xl/worksheets/sheet11.xml><?xml version="1.0" encoding="utf-8"?>
<worksheet xmlns="http://schemas.openxmlformats.org/spreadsheetml/2006/main" xmlns:r="http://schemas.openxmlformats.org/officeDocument/2006/relationships">
  <sheetPr>
    <pageSetUpPr fitToPage="1"/>
  </sheetPr>
  <dimension ref="A1:H14"/>
  <sheetViews>
    <sheetView zoomScale="90" zoomScaleNormal="90" workbookViewId="0">
      <selection activeCell="F11" sqref="F11"/>
    </sheetView>
  </sheetViews>
  <sheetFormatPr defaultRowHeight="14.25"/>
  <cols>
    <col min="1" max="1" width="33.375" customWidth="1"/>
    <col min="2" max="2" width="14.375" customWidth="1"/>
    <col min="3" max="3" width="11.625" customWidth="1"/>
    <col min="4" max="4" width="11.375" customWidth="1"/>
    <col min="5" max="6" width="10.875" customWidth="1"/>
    <col min="7" max="7" width="9.375" customWidth="1"/>
    <col min="8" max="8" width="9.875" customWidth="1"/>
  </cols>
  <sheetData>
    <row r="1" spans="1:8" ht="33.75" customHeight="1">
      <c r="A1" s="216" t="s">
        <v>298</v>
      </c>
      <c r="B1" s="216"/>
      <c r="C1" s="216"/>
      <c r="D1" s="216"/>
      <c r="E1" s="216"/>
      <c r="F1" s="216"/>
    </row>
    <row r="2" spans="1:8" ht="27" customHeight="1">
      <c r="A2" s="14" t="s">
        <v>299</v>
      </c>
      <c r="B2" s="237" t="s">
        <v>62</v>
      </c>
      <c r="C2" s="238"/>
      <c r="D2" s="238"/>
      <c r="E2" s="238"/>
      <c r="F2" s="238"/>
      <c r="G2" s="238"/>
      <c r="H2" s="239"/>
    </row>
    <row r="3" spans="1:8" ht="47.45" customHeight="1">
      <c r="A3" s="5" t="s">
        <v>300</v>
      </c>
      <c r="B3" s="259" t="s">
        <v>392</v>
      </c>
      <c r="C3" s="260"/>
      <c r="D3" s="260"/>
      <c r="E3" s="260"/>
      <c r="F3" s="260"/>
      <c r="G3" s="260"/>
      <c r="H3" s="261"/>
    </row>
    <row r="4" spans="1:8" ht="48" customHeight="1">
      <c r="A4" s="5" t="s">
        <v>302</v>
      </c>
      <c r="B4" s="245" t="s">
        <v>743</v>
      </c>
      <c r="C4" s="246"/>
      <c r="D4" s="246"/>
      <c r="E4" s="246"/>
      <c r="F4" s="246"/>
      <c r="G4" s="246"/>
      <c r="H4" s="247"/>
    </row>
    <row r="5" spans="1:8" ht="39.950000000000003" customHeight="1">
      <c r="A5" s="86" t="s">
        <v>8</v>
      </c>
      <c r="B5" s="259" t="s">
        <v>337</v>
      </c>
      <c r="C5" s="260"/>
      <c r="D5" s="260"/>
      <c r="E5" s="260"/>
      <c r="F5" s="260"/>
      <c r="G5" s="260"/>
      <c r="H5" s="261"/>
    </row>
    <row r="6" spans="1:8" ht="66.599999999999994" customHeight="1">
      <c r="A6" s="5" t="s">
        <v>305</v>
      </c>
      <c r="B6" s="259" t="s">
        <v>393</v>
      </c>
      <c r="C6" s="260"/>
      <c r="D6" s="260"/>
      <c r="E6" s="260"/>
      <c r="F6" s="260"/>
      <c r="G6" s="260"/>
      <c r="H6" s="261"/>
    </row>
    <row r="7" spans="1:8" ht="37.5" customHeight="1">
      <c r="A7" s="5" t="s">
        <v>306</v>
      </c>
      <c r="B7" s="230" t="s">
        <v>725</v>
      </c>
      <c r="C7" s="231"/>
      <c r="D7" s="231"/>
      <c r="E7" s="231"/>
      <c r="F7" s="231"/>
      <c r="G7" s="231"/>
      <c r="H7" s="232"/>
    </row>
    <row r="8" spans="1:8" ht="22.5" customHeight="1">
      <c r="A8" s="177" t="s">
        <v>307</v>
      </c>
      <c r="B8" s="230" t="s">
        <v>13</v>
      </c>
      <c r="C8" s="231"/>
      <c r="D8" s="231"/>
      <c r="E8" s="231"/>
      <c r="F8" s="231"/>
      <c r="G8" s="231"/>
      <c r="H8" s="232"/>
    </row>
    <row r="9" spans="1:8" ht="29.25" customHeight="1">
      <c r="A9" s="177"/>
      <c r="B9" s="22" t="s">
        <v>14</v>
      </c>
      <c r="C9" s="19" t="s">
        <v>310</v>
      </c>
      <c r="D9" s="19" t="s">
        <v>311</v>
      </c>
      <c r="E9" s="19" t="s">
        <v>312</v>
      </c>
      <c r="F9" s="19" t="s">
        <v>313</v>
      </c>
      <c r="G9" s="19" t="s">
        <v>44</v>
      </c>
      <c r="H9" s="19" t="s">
        <v>45</v>
      </c>
    </row>
    <row r="10" spans="1:8" ht="23.25" customHeight="1">
      <c r="A10" s="5" t="s">
        <v>314</v>
      </c>
      <c r="B10" s="20">
        <f t="shared" ref="B10:H10" si="0">B11+B12</f>
        <v>167393.70000000001</v>
      </c>
      <c r="C10" s="20">
        <f t="shared" si="0"/>
        <v>21246.799999999999</v>
      </c>
      <c r="D10" s="20">
        <f t="shared" si="0"/>
        <v>22739.1</v>
      </c>
      <c r="E10" s="20">
        <f t="shared" si="0"/>
        <v>29869</v>
      </c>
      <c r="F10" s="20">
        <f t="shared" si="0"/>
        <v>34560.300000000003</v>
      </c>
      <c r="G10" s="20">
        <f t="shared" si="0"/>
        <v>25272.300000000003</v>
      </c>
      <c r="H10" s="20">
        <f t="shared" si="0"/>
        <v>33706.199999999997</v>
      </c>
    </row>
    <row r="11" spans="1:8" ht="54" customHeight="1">
      <c r="A11" s="5" t="s">
        <v>315</v>
      </c>
      <c r="B11" s="20">
        <f>C11+D11+E11+F11+G11+H11</f>
        <v>167393.70000000001</v>
      </c>
      <c r="C11" s="21">
        <f>'Приложение №21 (ПП9)'!G10</f>
        <v>21246.799999999999</v>
      </c>
      <c r="D11" s="21">
        <f>'Приложение №21 (ПП9)'!H10</f>
        <v>22739.1</v>
      </c>
      <c r="E11" s="21">
        <f>'Приложение №21 (ПП9)'!I10</f>
        <v>29869</v>
      </c>
      <c r="F11" s="21">
        <f>'Приложение №21 (ПП9)'!J10</f>
        <v>34560.300000000003</v>
      </c>
      <c r="G11" s="21">
        <f>'Приложение №21 (ПП9)'!K10</f>
        <v>25272.300000000003</v>
      </c>
      <c r="H11" s="21">
        <f>'Приложение №21 (ПП9)'!L10</f>
        <v>33706.199999999997</v>
      </c>
    </row>
    <row r="12" spans="1:8" ht="45" customHeight="1">
      <c r="A12" s="5" t="s">
        <v>18</v>
      </c>
      <c r="B12" s="20">
        <f>C12+D12+E12+F12</f>
        <v>0</v>
      </c>
      <c r="C12" s="21">
        <f>'Приложение №21 (ПП9)'!G11</f>
        <v>0</v>
      </c>
      <c r="D12" s="21">
        <f>'Приложение №21 (ПП9)'!H11</f>
        <v>0</v>
      </c>
      <c r="E12" s="21">
        <f>'Приложение №21 (ПП9)'!I11</f>
        <v>0</v>
      </c>
      <c r="F12" s="21">
        <f>'Приложение №21 (ПП9)'!J11</f>
        <v>0</v>
      </c>
      <c r="G12" s="21">
        <f>'Приложение №21 (ПП9)'!K11</f>
        <v>0</v>
      </c>
      <c r="H12" s="21">
        <f>'Приложение №21 (ПП9)'!L11</f>
        <v>0</v>
      </c>
    </row>
    <row r="13" spans="1:8" ht="78.95" customHeight="1">
      <c r="A13" s="177" t="s">
        <v>316</v>
      </c>
      <c r="B13" s="265" t="s">
        <v>394</v>
      </c>
      <c r="C13" s="265"/>
      <c r="D13" s="265"/>
      <c r="E13" s="265"/>
      <c r="F13" s="265"/>
      <c r="G13" s="265"/>
      <c r="H13" s="265"/>
    </row>
    <row r="14" spans="1:8" ht="19.5" customHeight="1">
      <c r="A14" s="177"/>
      <c r="B14" s="265" t="s">
        <v>395</v>
      </c>
      <c r="C14" s="265"/>
      <c r="D14" s="265"/>
      <c r="E14" s="265"/>
      <c r="F14" s="265"/>
      <c r="G14" s="265"/>
      <c r="H14" s="265"/>
    </row>
  </sheetData>
  <mergeCells count="12">
    <mergeCell ref="A13:A14"/>
    <mergeCell ref="A8:A9"/>
    <mergeCell ref="B13:H13"/>
    <mergeCell ref="B14:H14"/>
    <mergeCell ref="B7:H7"/>
    <mergeCell ref="B8:H8"/>
    <mergeCell ref="B6:H6"/>
    <mergeCell ref="A1:F1"/>
    <mergeCell ref="B2:H2"/>
    <mergeCell ref="B3:H3"/>
    <mergeCell ref="B4:H4"/>
    <mergeCell ref="B5:H5"/>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2.xml><?xml version="1.0" encoding="utf-8"?>
<worksheet xmlns="http://schemas.openxmlformats.org/spreadsheetml/2006/main" xmlns:r="http://schemas.openxmlformats.org/officeDocument/2006/relationships">
  <sheetPr>
    <pageSetUpPr fitToPage="1"/>
  </sheetPr>
  <dimension ref="A1:H22"/>
  <sheetViews>
    <sheetView zoomScale="90" zoomScaleNormal="90" workbookViewId="0">
      <selection activeCell="B6" sqref="B6:H6"/>
    </sheetView>
  </sheetViews>
  <sheetFormatPr defaultRowHeight="14.25"/>
  <cols>
    <col min="1" max="1" width="25.625" customWidth="1"/>
    <col min="2" max="2" width="16" customWidth="1"/>
    <col min="3" max="3" width="14.75" customWidth="1"/>
    <col min="4" max="5" width="12.875" customWidth="1"/>
    <col min="6" max="6" width="12.25" customWidth="1"/>
    <col min="7" max="7" width="11.375" customWidth="1"/>
    <col min="8" max="8" width="9.875" customWidth="1"/>
  </cols>
  <sheetData>
    <row r="1" spans="1:8" ht="18.75">
      <c r="A1" s="216" t="s">
        <v>298</v>
      </c>
      <c r="B1" s="216"/>
      <c r="C1" s="216"/>
      <c r="D1" s="216"/>
      <c r="E1" s="216"/>
      <c r="F1" s="216"/>
    </row>
    <row r="2" spans="1:8" ht="31.5">
      <c r="A2" s="14" t="s">
        <v>299</v>
      </c>
      <c r="B2" s="237" t="s">
        <v>396</v>
      </c>
      <c r="C2" s="238"/>
      <c r="D2" s="238"/>
      <c r="E2" s="238"/>
      <c r="F2" s="238"/>
      <c r="G2" s="238"/>
      <c r="H2" s="239"/>
    </row>
    <row r="3" spans="1:8" ht="97.5" customHeight="1">
      <c r="A3" s="5" t="s">
        <v>300</v>
      </c>
      <c r="B3" s="269" t="s">
        <v>397</v>
      </c>
      <c r="C3" s="270"/>
      <c r="D3" s="270"/>
      <c r="E3" s="270"/>
      <c r="F3" s="270"/>
      <c r="G3" s="270"/>
      <c r="H3" s="271"/>
    </row>
    <row r="4" spans="1:8" ht="36.75" customHeight="1">
      <c r="A4" s="5" t="s">
        <v>302</v>
      </c>
      <c r="B4" s="242" t="s">
        <v>744</v>
      </c>
      <c r="C4" s="243"/>
      <c r="D4" s="243"/>
      <c r="E4" s="243"/>
      <c r="F4" s="243"/>
      <c r="G4" s="243"/>
      <c r="H4" s="244"/>
    </row>
    <row r="5" spans="1:8" ht="31.5">
      <c r="A5" s="5" t="s">
        <v>8</v>
      </c>
      <c r="B5" s="242" t="s">
        <v>745</v>
      </c>
      <c r="C5" s="243"/>
      <c r="D5" s="243"/>
      <c r="E5" s="243"/>
      <c r="F5" s="243"/>
      <c r="G5" s="243"/>
      <c r="H5" s="244"/>
    </row>
    <row r="6" spans="1:8" ht="33" customHeight="1">
      <c r="A6" s="177" t="s">
        <v>305</v>
      </c>
      <c r="B6" s="266" t="s">
        <v>405</v>
      </c>
      <c r="C6" s="267"/>
      <c r="D6" s="267"/>
      <c r="E6" s="267"/>
      <c r="F6" s="267"/>
      <c r="G6" s="267"/>
      <c r="H6" s="268"/>
    </row>
    <row r="7" spans="1:8" ht="33.75" customHeight="1">
      <c r="A7" s="177"/>
      <c r="B7" s="266" t="s">
        <v>406</v>
      </c>
      <c r="C7" s="267"/>
      <c r="D7" s="267"/>
      <c r="E7" s="267"/>
      <c r="F7" s="267"/>
      <c r="G7" s="267"/>
      <c r="H7" s="268"/>
    </row>
    <row r="8" spans="1:8" ht="32.25" customHeight="1">
      <c r="A8" s="177"/>
      <c r="B8" s="266" t="s">
        <v>407</v>
      </c>
      <c r="C8" s="267"/>
      <c r="D8" s="267"/>
      <c r="E8" s="267"/>
      <c r="F8" s="267"/>
      <c r="G8" s="267"/>
      <c r="H8" s="268"/>
    </row>
    <row r="9" spans="1:8" ht="38.25" customHeight="1">
      <c r="A9" s="177"/>
      <c r="B9" s="266" t="s">
        <v>408</v>
      </c>
      <c r="C9" s="267"/>
      <c r="D9" s="267"/>
      <c r="E9" s="267"/>
      <c r="F9" s="267"/>
      <c r="G9" s="267"/>
      <c r="H9" s="268"/>
    </row>
    <row r="10" spans="1:8" ht="31.5">
      <c r="A10" s="5" t="s">
        <v>306</v>
      </c>
      <c r="B10" s="230" t="s">
        <v>724</v>
      </c>
      <c r="C10" s="231"/>
      <c r="D10" s="231"/>
      <c r="E10" s="231"/>
      <c r="F10" s="231"/>
      <c r="G10" s="231"/>
      <c r="H10" s="232"/>
    </row>
    <row r="11" spans="1:8" ht="32.25" customHeight="1">
      <c r="A11" s="177" t="s">
        <v>307</v>
      </c>
      <c r="B11" s="230" t="s">
        <v>13</v>
      </c>
      <c r="C11" s="231"/>
      <c r="D11" s="231"/>
      <c r="E11" s="231"/>
      <c r="F11" s="231"/>
      <c r="G11" s="231"/>
      <c r="H11" s="232"/>
    </row>
    <row r="12" spans="1:8" ht="39" customHeight="1">
      <c r="A12" s="177"/>
      <c r="B12" s="22" t="s">
        <v>14</v>
      </c>
      <c r="C12" s="19" t="s">
        <v>310</v>
      </c>
      <c r="D12" s="19" t="s">
        <v>311</v>
      </c>
      <c r="E12" s="19" t="s">
        <v>312</v>
      </c>
      <c r="F12" s="19" t="s">
        <v>313</v>
      </c>
      <c r="G12" s="19" t="s">
        <v>44</v>
      </c>
      <c r="H12" s="19" t="s">
        <v>45</v>
      </c>
    </row>
    <row r="13" spans="1:8" ht="15.75">
      <c r="A13" s="5" t="s">
        <v>314</v>
      </c>
      <c r="B13" s="20">
        <f>B14+B15+B16</f>
        <v>54263.700000000004</v>
      </c>
      <c r="C13" s="20">
        <f t="shared" ref="C13:H13" si="0">C14+C15+C16</f>
        <v>54263.700000000004</v>
      </c>
      <c r="D13" s="20">
        <f t="shared" si="0"/>
        <v>0</v>
      </c>
      <c r="E13" s="20">
        <f t="shared" si="0"/>
        <v>0</v>
      </c>
      <c r="F13" s="20">
        <f t="shared" si="0"/>
        <v>0</v>
      </c>
      <c r="G13" s="20">
        <f t="shared" si="0"/>
        <v>0</v>
      </c>
      <c r="H13" s="20">
        <f t="shared" si="0"/>
        <v>0</v>
      </c>
    </row>
    <row r="14" spans="1:8" ht="47.25">
      <c r="A14" s="5" t="s">
        <v>315</v>
      </c>
      <c r="B14" s="20">
        <f>C14+D14+E14+F14</f>
        <v>5426.4</v>
      </c>
      <c r="C14" s="21">
        <f>'Приложение №22 (ПП10)'!G10</f>
        <v>5426.4</v>
      </c>
      <c r="D14" s="21">
        <f>'Приложение №22 (ПП10)'!H10</f>
        <v>0</v>
      </c>
      <c r="E14" s="21">
        <f>'Приложение №22 (ПП10)'!I10</f>
        <v>0</v>
      </c>
      <c r="F14" s="21">
        <f>'Приложение №22 (ПП10)'!J10</f>
        <v>0</v>
      </c>
      <c r="G14" s="21">
        <f>'Приложение №22 (ПП10)'!K10</f>
        <v>0</v>
      </c>
      <c r="H14" s="21">
        <f>'Приложение №22 (ПП10)'!L10</f>
        <v>0</v>
      </c>
    </row>
    <row r="15" spans="1:8" ht="31.5">
      <c r="A15" s="5" t="s">
        <v>18</v>
      </c>
      <c r="B15" s="20">
        <f>C15+D15+E15+F15</f>
        <v>48837.3</v>
      </c>
      <c r="C15" s="21">
        <f>'Приложение №22 (ПП10)'!G11</f>
        <v>48837.3</v>
      </c>
      <c r="D15" s="21">
        <f>'Приложение №22 (ПП10)'!H11</f>
        <v>0</v>
      </c>
      <c r="E15" s="21">
        <f>'Приложение №22 (ПП10)'!I11</f>
        <v>0</v>
      </c>
      <c r="F15" s="21">
        <f>'Приложение №22 (ПП10)'!J11</f>
        <v>0</v>
      </c>
      <c r="G15" s="21">
        <f>'Приложение №22 (ПП10)'!K11</f>
        <v>0</v>
      </c>
      <c r="H15" s="21">
        <f>'Приложение №22 (ПП10)'!L11</f>
        <v>0</v>
      </c>
    </row>
    <row r="16" spans="1:8" ht="15.75">
      <c r="A16" s="5" t="s">
        <v>398</v>
      </c>
      <c r="B16" s="20">
        <f>C16+D16+E16+F16</f>
        <v>0</v>
      </c>
      <c r="C16" s="21">
        <f>'Приложение №22 (ПП10)'!G12</f>
        <v>0</v>
      </c>
      <c r="D16" s="21">
        <f>'Приложение №22 (ПП10)'!H12</f>
        <v>0</v>
      </c>
      <c r="E16" s="21">
        <f>'Приложение №22 (ПП10)'!I12</f>
        <v>0</v>
      </c>
      <c r="F16" s="21">
        <f>'Приложение №22 (ПП10)'!J12</f>
        <v>0</v>
      </c>
      <c r="G16" s="21">
        <f>'Приложение №22 (ПП10)'!K12</f>
        <v>0</v>
      </c>
      <c r="H16" s="21">
        <f>'Приложение №22 (ПП10)'!L12</f>
        <v>0</v>
      </c>
    </row>
    <row r="17" spans="1:8" ht="33" customHeight="1">
      <c r="A17" s="177" t="s">
        <v>316</v>
      </c>
      <c r="B17" s="240" t="s">
        <v>399</v>
      </c>
      <c r="C17" s="241"/>
      <c r="D17" s="241"/>
      <c r="E17" s="241"/>
      <c r="F17" s="241"/>
      <c r="G17" s="241"/>
      <c r="H17" s="181"/>
    </row>
    <row r="18" spans="1:8" ht="22.5" customHeight="1">
      <c r="A18" s="177"/>
      <c r="B18" s="240" t="s">
        <v>400</v>
      </c>
      <c r="C18" s="241"/>
      <c r="D18" s="241"/>
      <c r="E18" s="241"/>
      <c r="F18" s="241"/>
      <c r="G18" s="241"/>
      <c r="H18" s="181"/>
    </row>
    <row r="19" spans="1:8" ht="47.25" customHeight="1">
      <c r="A19" s="177"/>
      <c r="B19" s="240" t="s">
        <v>401</v>
      </c>
      <c r="C19" s="241"/>
      <c r="D19" s="241"/>
      <c r="E19" s="241"/>
      <c r="F19" s="241"/>
      <c r="G19" s="241"/>
      <c r="H19" s="181"/>
    </row>
    <row r="20" spans="1:8" ht="19.5" customHeight="1">
      <c r="A20" s="177"/>
      <c r="B20" s="240" t="s">
        <v>402</v>
      </c>
      <c r="C20" s="241"/>
      <c r="D20" s="241"/>
      <c r="E20" s="241"/>
      <c r="F20" s="241"/>
      <c r="G20" s="241"/>
      <c r="H20" s="181"/>
    </row>
    <row r="21" spans="1:8" ht="51.75" customHeight="1">
      <c r="A21" s="177"/>
      <c r="B21" s="266" t="s">
        <v>403</v>
      </c>
      <c r="C21" s="267"/>
      <c r="D21" s="267"/>
      <c r="E21" s="267"/>
      <c r="F21" s="267"/>
      <c r="G21" s="267"/>
      <c r="H21" s="268"/>
    </row>
    <row r="22" spans="1:8" ht="66.95" customHeight="1">
      <c r="A22" s="177"/>
      <c r="B22" s="272" t="s">
        <v>404</v>
      </c>
      <c r="C22" s="273"/>
      <c r="D22" s="273"/>
      <c r="E22" s="273"/>
      <c r="F22" s="273"/>
      <c r="G22" s="273"/>
      <c r="H22" s="274"/>
    </row>
  </sheetData>
  <mergeCells count="20">
    <mergeCell ref="B11:H11"/>
    <mergeCell ref="B17:H17"/>
    <mergeCell ref="B18:H18"/>
    <mergeCell ref="A1:F1"/>
    <mergeCell ref="A6:A9"/>
    <mergeCell ref="B2:H2"/>
    <mergeCell ref="B3:H3"/>
    <mergeCell ref="A17:A22"/>
    <mergeCell ref="A11:A12"/>
    <mergeCell ref="B19:H19"/>
    <mergeCell ref="B20:H20"/>
    <mergeCell ref="B21:H21"/>
    <mergeCell ref="B22:H22"/>
    <mergeCell ref="B4:H4"/>
    <mergeCell ref="B5:H5"/>
    <mergeCell ref="B6:H6"/>
    <mergeCell ref="B7:H7"/>
    <mergeCell ref="B8:H8"/>
    <mergeCell ref="B9:H9"/>
    <mergeCell ref="B10:H10"/>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13.xml><?xml version="1.0" encoding="utf-8"?>
<worksheet xmlns="http://schemas.openxmlformats.org/spreadsheetml/2006/main" xmlns:r="http://schemas.openxmlformats.org/officeDocument/2006/relationships">
  <sheetPr>
    <pageSetUpPr fitToPage="1"/>
  </sheetPr>
  <dimension ref="A1:K14"/>
  <sheetViews>
    <sheetView zoomScale="80" zoomScaleNormal="80" workbookViewId="0">
      <selection activeCell="E11" sqref="E11:E12"/>
    </sheetView>
  </sheetViews>
  <sheetFormatPr defaultRowHeight="14.25"/>
  <cols>
    <col min="1" max="1" width="32.625" customWidth="1"/>
    <col min="2" max="3" width="15.75" customWidth="1"/>
    <col min="4" max="4" width="13.25" customWidth="1"/>
    <col min="5" max="5" width="13.375" customWidth="1"/>
    <col min="6" max="6" width="10.875" customWidth="1"/>
    <col min="7" max="7" width="10.375" customWidth="1"/>
  </cols>
  <sheetData>
    <row r="1" spans="1:11" ht="44.25" customHeight="1">
      <c r="A1" s="216" t="s">
        <v>298</v>
      </c>
      <c r="B1" s="216"/>
      <c r="C1" s="216"/>
      <c r="D1" s="216"/>
      <c r="E1" s="216"/>
      <c r="F1" s="24"/>
    </row>
    <row r="2" spans="1:11" ht="42" customHeight="1">
      <c r="A2" s="5" t="s">
        <v>299</v>
      </c>
      <c r="B2" s="276" t="s">
        <v>67</v>
      </c>
      <c r="C2" s="277"/>
      <c r="D2" s="277"/>
      <c r="E2" s="277"/>
      <c r="F2" s="277"/>
      <c r="G2" s="278"/>
    </row>
    <row r="3" spans="1:11" ht="48.95" customHeight="1">
      <c r="A3" s="5" t="s">
        <v>300</v>
      </c>
      <c r="B3" s="221" t="s">
        <v>409</v>
      </c>
      <c r="C3" s="222"/>
      <c r="D3" s="222"/>
      <c r="E3" s="222"/>
      <c r="F3" s="222"/>
      <c r="G3" s="223"/>
    </row>
    <row r="4" spans="1:11" ht="39.6" customHeight="1">
      <c r="A4" s="5" t="s">
        <v>302</v>
      </c>
      <c r="B4" s="221" t="s">
        <v>744</v>
      </c>
      <c r="C4" s="222"/>
      <c r="D4" s="222"/>
      <c r="E4" s="222"/>
      <c r="F4" s="222"/>
      <c r="G4" s="223"/>
    </row>
    <row r="5" spans="1:11" ht="39.950000000000003" customHeight="1">
      <c r="A5" s="5" t="s">
        <v>8</v>
      </c>
      <c r="B5" s="221" t="s">
        <v>337</v>
      </c>
      <c r="C5" s="222"/>
      <c r="D5" s="222"/>
      <c r="E5" s="222"/>
      <c r="F5" s="222"/>
      <c r="G5" s="223"/>
    </row>
    <row r="6" spans="1:11" ht="53.1" customHeight="1">
      <c r="A6" s="5" t="s">
        <v>305</v>
      </c>
      <c r="B6" s="221" t="s">
        <v>410</v>
      </c>
      <c r="C6" s="222"/>
      <c r="D6" s="222"/>
      <c r="E6" s="222"/>
      <c r="F6" s="222"/>
      <c r="G6" s="223"/>
    </row>
    <row r="7" spans="1:11" ht="33.6" customHeight="1">
      <c r="A7" s="5" t="s">
        <v>306</v>
      </c>
      <c r="B7" s="230" t="s">
        <v>723</v>
      </c>
      <c r="C7" s="231"/>
      <c r="D7" s="231"/>
      <c r="E7" s="231"/>
      <c r="F7" s="231"/>
      <c r="G7" s="232"/>
    </row>
    <row r="8" spans="1:11" ht="38.25" customHeight="1">
      <c r="A8" s="177" t="s">
        <v>307</v>
      </c>
      <c r="B8" s="230" t="s">
        <v>13</v>
      </c>
      <c r="C8" s="231"/>
      <c r="D8" s="231"/>
      <c r="E8" s="231"/>
      <c r="F8" s="231"/>
      <c r="G8" s="232"/>
    </row>
    <row r="9" spans="1:11" ht="30.75" customHeight="1">
      <c r="A9" s="177"/>
      <c r="B9" s="22" t="s">
        <v>14</v>
      </c>
      <c r="C9" s="19" t="s">
        <v>311</v>
      </c>
      <c r="D9" s="19" t="s">
        <v>312</v>
      </c>
      <c r="E9" s="19" t="s">
        <v>313</v>
      </c>
      <c r="F9" s="19" t="s">
        <v>44</v>
      </c>
      <c r="G9" s="19" t="s">
        <v>45</v>
      </c>
      <c r="K9" s="101"/>
    </row>
    <row r="10" spans="1:11" ht="38.25" customHeight="1">
      <c r="A10" s="5" t="s">
        <v>314</v>
      </c>
      <c r="B10" s="20">
        <f t="shared" ref="B10:G10" si="0">B11+B12+B13</f>
        <v>20268.989999999998</v>
      </c>
      <c r="C10" s="20">
        <f t="shared" si="0"/>
        <v>12968</v>
      </c>
      <c r="D10" s="20">
        <f t="shared" si="0"/>
        <v>349.1</v>
      </c>
      <c r="E10" s="20">
        <f t="shared" si="0"/>
        <v>2188.79</v>
      </c>
      <c r="F10" s="20">
        <f t="shared" si="0"/>
        <v>4763.1000000000004</v>
      </c>
      <c r="G10" s="20">
        <f t="shared" si="0"/>
        <v>0</v>
      </c>
    </row>
    <row r="11" spans="1:11" ht="57" customHeight="1">
      <c r="A11" s="5" t="s">
        <v>315</v>
      </c>
      <c r="B11" s="20">
        <f>C11+D11+E11+F11+G11</f>
        <v>1720.3899999999999</v>
      </c>
      <c r="C11" s="21">
        <f>'Приложение №23 (ПП11)'!G10</f>
        <v>648.4</v>
      </c>
      <c r="D11" s="21">
        <f>'Приложение №23 (ПП11)'!H10</f>
        <v>349.1</v>
      </c>
      <c r="E11" s="21">
        <f>'Приложение №23 (ПП11)'!I10</f>
        <v>389.39</v>
      </c>
      <c r="F11" s="21">
        <f>'Приложение №23 (ПП11)'!J10</f>
        <v>333.5</v>
      </c>
      <c r="G11" s="21">
        <f>'Приложение №23 (ПП11)'!K10</f>
        <v>0</v>
      </c>
    </row>
    <row r="12" spans="1:11" ht="44.25" customHeight="1">
      <c r="A12" s="5" t="s">
        <v>18</v>
      </c>
      <c r="B12" s="20">
        <f>C12+D12+E12+F12+G12</f>
        <v>18548.599999999999</v>
      </c>
      <c r="C12" s="21">
        <f>'Приложение №23 (ПП11)'!G11</f>
        <v>12319.6</v>
      </c>
      <c r="D12" s="21">
        <f>'Приложение №23 (ПП11)'!H11</f>
        <v>0</v>
      </c>
      <c r="E12" s="21">
        <f>'Приложение №23 (ПП11)'!I11</f>
        <v>1799.4</v>
      </c>
      <c r="F12" s="21">
        <f>'Приложение №23 (ПП11)'!J11</f>
        <v>4429.6000000000004</v>
      </c>
      <c r="G12" s="21">
        <f>'Приложение №23 (ПП11)'!K11</f>
        <v>0</v>
      </c>
    </row>
    <row r="13" spans="1:11" ht="48" customHeight="1">
      <c r="A13" s="5" t="s">
        <v>398</v>
      </c>
      <c r="B13" s="20">
        <f>C13+D13+E13</f>
        <v>0</v>
      </c>
      <c r="C13" s="21">
        <f>'Приложение №23 (ПП11)'!G12</f>
        <v>0</v>
      </c>
      <c r="D13" s="21">
        <f>'Приложение №23 (ПП11)'!H12</f>
        <v>0</v>
      </c>
      <c r="E13" s="21">
        <f>'Приложение №23 (ПП11)'!I12</f>
        <v>0</v>
      </c>
      <c r="F13" s="21">
        <f>'Приложение №23 (ПП11)'!J12</f>
        <v>0</v>
      </c>
      <c r="G13" s="21">
        <f>'Приложение №23 (ПП11)'!K12</f>
        <v>0</v>
      </c>
    </row>
    <row r="14" spans="1:11" ht="56.45" customHeight="1">
      <c r="A14" s="85" t="s">
        <v>316</v>
      </c>
      <c r="B14" s="275" t="s">
        <v>411</v>
      </c>
      <c r="C14" s="275"/>
      <c r="D14" s="275"/>
      <c r="E14" s="275"/>
      <c r="F14" s="275"/>
      <c r="G14" s="275"/>
    </row>
  </sheetData>
  <mergeCells count="10">
    <mergeCell ref="B8:G8"/>
    <mergeCell ref="B14:G14"/>
    <mergeCell ref="A1:E1"/>
    <mergeCell ref="A8:A9"/>
    <mergeCell ref="B2:G2"/>
    <mergeCell ref="B3:G3"/>
    <mergeCell ref="B4:G4"/>
    <mergeCell ref="B5:G5"/>
    <mergeCell ref="B6:G6"/>
    <mergeCell ref="B7:G7"/>
  </mergeCells>
  <printOptions horizontalCentered="1"/>
  <pageMargins left="0.78740157480314965" right="0.39370078740157483" top="0.39370078740157483" bottom="0.39370078740157483" header="0.31496062992125984" footer="0.31496062992125984"/>
  <pageSetup paperSize="9" scale="80" fitToHeight="0" orientation="portrait" horizontalDpi="4294967295" verticalDpi="4294967295" r:id="rId1"/>
</worksheet>
</file>

<file path=xl/worksheets/sheet14.xml><?xml version="1.0" encoding="utf-8"?>
<worksheet xmlns="http://schemas.openxmlformats.org/spreadsheetml/2006/main" xmlns:r="http://schemas.openxmlformats.org/officeDocument/2006/relationships">
  <sheetPr>
    <pageSetUpPr fitToPage="1"/>
  </sheetPr>
  <dimension ref="A1:Q45"/>
  <sheetViews>
    <sheetView view="pageBreakPreview" zoomScale="82" zoomScaleNormal="80" zoomScaleSheetLayoutView="82" workbookViewId="0">
      <selection activeCell="C13" sqref="C13"/>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8" width="11.875" customWidth="1"/>
    <col min="9" max="9" width="13.25" customWidth="1"/>
    <col min="10" max="10" width="13" customWidth="1"/>
    <col min="11" max="11" width="11.75" customWidth="1"/>
    <col min="12" max="12" width="12.125" customWidth="1"/>
    <col min="13" max="13" width="11.375" customWidth="1"/>
    <col min="14" max="14" width="13.125" customWidth="1"/>
    <col min="15" max="15" width="13.25" customWidth="1"/>
    <col min="16" max="16" width="17.375" customWidth="1"/>
    <col min="17" max="17" width="15.375" customWidth="1"/>
  </cols>
  <sheetData>
    <row r="1" spans="1:17" ht="32.25" customHeight="1">
      <c r="F1" s="26"/>
      <c r="G1" s="26"/>
      <c r="H1" s="26"/>
      <c r="I1" s="26"/>
      <c r="J1" s="26"/>
      <c r="K1" s="26"/>
      <c r="L1" s="26"/>
      <c r="M1" s="279" t="s">
        <v>412</v>
      </c>
      <c r="N1" s="279"/>
      <c r="O1" s="279"/>
      <c r="P1" s="26"/>
    </row>
    <row r="2" spans="1:17" ht="18.75">
      <c r="A2" s="291" t="s">
        <v>316</v>
      </c>
      <c r="B2" s="291"/>
      <c r="C2" s="291"/>
      <c r="D2" s="291"/>
      <c r="E2" s="291"/>
      <c r="F2" s="291"/>
      <c r="G2" s="291"/>
      <c r="H2" s="291"/>
      <c r="I2" s="291"/>
      <c r="J2" s="291"/>
      <c r="K2" s="291"/>
      <c r="L2" s="291"/>
      <c r="M2" s="291"/>
    </row>
    <row r="3" spans="1:17" ht="18.75">
      <c r="A3" s="292" t="s">
        <v>414</v>
      </c>
      <c r="B3" s="292"/>
      <c r="C3" s="292"/>
      <c r="D3" s="292"/>
      <c r="E3" s="292"/>
      <c r="F3" s="292"/>
      <c r="G3" s="292"/>
      <c r="H3" s="292"/>
      <c r="I3" s="292"/>
      <c r="J3" s="292"/>
      <c r="K3" s="292"/>
      <c r="L3" s="292"/>
      <c r="M3" s="292"/>
    </row>
    <row r="4" spans="1:17" ht="22.5">
      <c r="A4" s="293" t="s">
        <v>413</v>
      </c>
      <c r="B4" s="293"/>
      <c r="C4" s="293"/>
      <c r="D4" s="293"/>
      <c r="E4" s="293"/>
      <c r="F4" s="293"/>
      <c r="G4" s="293"/>
      <c r="H4" s="293"/>
      <c r="I4" s="293"/>
      <c r="J4" s="293"/>
      <c r="K4" s="293"/>
      <c r="L4" s="293"/>
      <c r="M4" s="293"/>
    </row>
    <row r="5" spans="1:17" ht="64.5" customHeight="1">
      <c r="A5" s="287" t="s">
        <v>415</v>
      </c>
      <c r="B5" s="287" t="s">
        <v>416</v>
      </c>
      <c r="C5" s="287" t="s">
        <v>417</v>
      </c>
      <c r="D5" s="287"/>
      <c r="E5" s="287" t="s">
        <v>418</v>
      </c>
      <c r="F5" s="287" t="s">
        <v>419</v>
      </c>
      <c r="G5" s="287" t="s">
        <v>420</v>
      </c>
      <c r="H5" s="287" t="s">
        <v>421</v>
      </c>
      <c r="I5" s="287"/>
      <c r="J5" s="287"/>
      <c r="K5" s="287"/>
      <c r="L5" s="287"/>
      <c r="M5" s="287"/>
      <c r="N5" s="287"/>
      <c r="O5" s="287"/>
    </row>
    <row r="6" spans="1:17" ht="81" customHeight="1">
      <c r="A6" s="287"/>
      <c r="B6" s="287"/>
      <c r="C6" s="16" t="s">
        <v>422</v>
      </c>
      <c r="D6" s="16" t="s">
        <v>423</v>
      </c>
      <c r="E6" s="287"/>
      <c r="F6" s="287"/>
      <c r="G6" s="287"/>
      <c r="H6" s="16" t="s">
        <v>308</v>
      </c>
      <c r="I6" s="16" t="s">
        <v>309</v>
      </c>
      <c r="J6" s="16" t="s">
        <v>310</v>
      </c>
      <c r="K6" s="16" t="s">
        <v>311</v>
      </c>
      <c r="L6" s="16" t="s">
        <v>312</v>
      </c>
      <c r="M6" s="16" t="s">
        <v>313</v>
      </c>
      <c r="N6" s="55" t="s">
        <v>44</v>
      </c>
      <c r="O6" s="55" t="s">
        <v>45</v>
      </c>
      <c r="Q6" s="48">
        <f>C8+C10+C13+C14+C15+C16+C17</f>
        <v>501396.73300000007</v>
      </c>
    </row>
    <row r="7" spans="1:17" ht="9.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7" ht="84.75" customHeight="1">
      <c r="A8" s="288">
        <v>1</v>
      </c>
      <c r="B8" s="220" t="s">
        <v>442</v>
      </c>
      <c r="C8" s="286">
        <f>'Приложение №12'!D6+'Приложение №12'!D17+'Приложение №12'!D28</f>
        <v>215539.07</v>
      </c>
      <c r="D8" s="286">
        <f>'Приложение №13 (ПП1)'!F15+'Приложение №13 (ПП1)'!F16</f>
        <v>0</v>
      </c>
      <c r="E8" s="32" t="s">
        <v>431</v>
      </c>
      <c r="F8" s="27" t="s">
        <v>424</v>
      </c>
      <c r="G8" s="23">
        <v>25</v>
      </c>
      <c r="H8" s="23">
        <v>30</v>
      </c>
      <c r="I8" s="23">
        <v>35</v>
      </c>
      <c r="J8" s="23">
        <v>40</v>
      </c>
      <c r="K8" s="23">
        <v>45</v>
      </c>
      <c r="L8" s="23">
        <v>50</v>
      </c>
      <c r="M8" s="23">
        <v>20</v>
      </c>
      <c r="N8" s="61">
        <v>15</v>
      </c>
      <c r="O8" s="61">
        <v>10</v>
      </c>
      <c r="P8" s="48"/>
    </row>
    <row r="9" spans="1:17" ht="69" customHeight="1">
      <c r="A9" s="290"/>
      <c r="B9" s="220"/>
      <c r="C9" s="286"/>
      <c r="D9" s="286"/>
      <c r="E9" s="32" t="s">
        <v>432</v>
      </c>
      <c r="F9" s="27" t="s">
        <v>425</v>
      </c>
      <c r="G9" s="23">
        <v>75</v>
      </c>
      <c r="H9" s="23">
        <v>80</v>
      </c>
      <c r="I9" s="23">
        <v>83</v>
      </c>
      <c r="J9" s="23">
        <v>84</v>
      </c>
      <c r="K9" s="23">
        <v>85</v>
      </c>
      <c r="L9" s="23">
        <v>86</v>
      </c>
      <c r="M9" s="23">
        <v>87</v>
      </c>
      <c r="N9" s="61">
        <v>87</v>
      </c>
      <c r="O9" s="61">
        <v>87</v>
      </c>
    </row>
    <row r="10" spans="1:17" ht="47.25">
      <c r="A10" s="287">
        <v>2</v>
      </c>
      <c r="B10" s="220" t="s">
        <v>746</v>
      </c>
      <c r="C10" s="286">
        <f>'Приложение №12'!D37+'Приложение №12'!D46+'Приложение №12'!D68+'Приложение №12'!D83+'Приложение №12'!D94+'Приложение №12'!D105+'Приложение №12'!D128+'Приложение №12'!D140</f>
        <v>229287.69999999998</v>
      </c>
      <c r="D10" s="286">
        <f>'Приложение №12'!D138</f>
        <v>3041</v>
      </c>
      <c r="E10" s="29" t="s">
        <v>433</v>
      </c>
      <c r="F10" s="27" t="s">
        <v>425</v>
      </c>
      <c r="G10" s="23">
        <v>100</v>
      </c>
      <c r="H10" s="23">
        <v>100</v>
      </c>
      <c r="I10" s="23">
        <v>100</v>
      </c>
      <c r="J10" s="23">
        <v>100</v>
      </c>
      <c r="K10" s="23">
        <v>100</v>
      </c>
      <c r="L10" s="23">
        <v>100</v>
      </c>
      <c r="M10" s="23">
        <v>100</v>
      </c>
      <c r="N10" s="61">
        <v>100</v>
      </c>
      <c r="O10" s="61">
        <v>100</v>
      </c>
    </row>
    <row r="11" spans="1:17" ht="93.95" customHeight="1">
      <c r="A11" s="287"/>
      <c r="B11" s="220"/>
      <c r="C11" s="286"/>
      <c r="D11" s="286"/>
      <c r="E11" s="29" t="s">
        <v>434</v>
      </c>
      <c r="F11" s="27" t="s">
        <v>425</v>
      </c>
      <c r="G11" s="23">
        <v>100</v>
      </c>
      <c r="H11" s="23">
        <v>100</v>
      </c>
      <c r="I11" s="23">
        <v>100</v>
      </c>
      <c r="J11" s="23">
        <v>100</v>
      </c>
      <c r="K11" s="23">
        <v>100</v>
      </c>
      <c r="L11" s="23">
        <v>100</v>
      </c>
      <c r="M11" s="23">
        <v>100</v>
      </c>
      <c r="N11" s="61">
        <v>100</v>
      </c>
      <c r="O11" s="61">
        <v>100</v>
      </c>
      <c r="P11" s="48"/>
    </row>
    <row r="12" spans="1:17" ht="297" customHeight="1">
      <c r="A12" s="287"/>
      <c r="B12" s="220"/>
      <c r="C12" s="286"/>
      <c r="D12" s="286"/>
      <c r="E12" s="29" t="s">
        <v>435</v>
      </c>
      <c r="F12" s="27" t="s">
        <v>430</v>
      </c>
      <c r="G12" s="30">
        <v>134973</v>
      </c>
      <c r="H12" s="30">
        <v>134973</v>
      </c>
      <c r="I12" s="30">
        <v>134973</v>
      </c>
      <c r="J12" s="30">
        <v>134973</v>
      </c>
      <c r="K12" s="30">
        <v>134973</v>
      </c>
      <c r="L12" s="30">
        <v>134973</v>
      </c>
      <c r="M12" s="30">
        <v>134973</v>
      </c>
      <c r="N12" s="30">
        <v>134973</v>
      </c>
      <c r="O12" s="30">
        <v>134973</v>
      </c>
    </row>
    <row r="13" spans="1:17" ht="141.75">
      <c r="A13" s="16">
        <v>3</v>
      </c>
      <c r="B13" s="28" t="s">
        <v>747</v>
      </c>
      <c r="C13" s="18">
        <f>'Приложение №12'!D79</f>
        <v>2380.3000000000002</v>
      </c>
      <c r="D13" s="18">
        <f>'Приложение №12'!D82</f>
        <v>0</v>
      </c>
      <c r="E13" s="29" t="s">
        <v>436</v>
      </c>
      <c r="F13" s="27" t="s">
        <v>425</v>
      </c>
      <c r="G13" s="23">
        <v>65</v>
      </c>
      <c r="H13" s="23">
        <v>67</v>
      </c>
      <c r="I13" s="23">
        <v>69</v>
      </c>
      <c r="J13" s="23">
        <v>71</v>
      </c>
      <c r="K13" s="23">
        <v>73</v>
      </c>
      <c r="L13" s="23">
        <v>75</v>
      </c>
      <c r="M13" s="23">
        <v>75</v>
      </c>
      <c r="N13" s="61">
        <v>75</v>
      </c>
      <c r="O13" s="61">
        <v>75</v>
      </c>
    </row>
    <row r="14" spans="1:17" ht="132" customHeight="1">
      <c r="A14" s="16">
        <v>4</v>
      </c>
      <c r="B14" s="28" t="s">
        <v>440</v>
      </c>
      <c r="C14" s="18">
        <f>'Приложение №12'!D116</f>
        <v>11096.532999999999</v>
      </c>
      <c r="D14" s="18">
        <f>'Приложение №12'!D126</f>
        <v>5955.5</v>
      </c>
      <c r="E14" s="29" t="s">
        <v>438</v>
      </c>
      <c r="F14" s="27" t="s">
        <v>437</v>
      </c>
      <c r="G14" s="23">
        <v>150</v>
      </c>
      <c r="H14" s="23">
        <v>150</v>
      </c>
      <c r="I14" s="23">
        <v>150</v>
      </c>
      <c r="J14" s="23">
        <v>150</v>
      </c>
      <c r="K14" s="23">
        <v>150</v>
      </c>
      <c r="L14" s="23">
        <v>150</v>
      </c>
      <c r="M14" s="23">
        <v>70</v>
      </c>
      <c r="N14" s="61">
        <v>50</v>
      </c>
      <c r="O14" s="61">
        <v>30</v>
      </c>
    </row>
    <row r="15" spans="1:17" ht="79.5" customHeight="1">
      <c r="A15" s="16">
        <v>5</v>
      </c>
      <c r="B15" s="28" t="s">
        <v>441</v>
      </c>
      <c r="C15" s="18">
        <f>'Приложение №12'!D57</f>
        <v>33468.33</v>
      </c>
      <c r="D15" s="18">
        <f>'Приложение №12'!D67</f>
        <v>0</v>
      </c>
      <c r="E15" s="29" t="s">
        <v>439</v>
      </c>
      <c r="F15" s="27" t="s">
        <v>425</v>
      </c>
      <c r="G15" s="23" t="s">
        <v>427</v>
      </c>
      <c r="H15" s="23">
        <v>100</v>
      </c>
      <c r="I15" s="23">
        <v>100</v>
      </c>
      <c r="J15" s="23">
        <v>100</v>
      </c>
      <c r="K15" s="23">
        <v>100</v>
      </c>
      <c r="L15" s="23">
        <v>100</v>
      </c>
      <c r="M15" s="23">
        <v>100</v>
      </c>
      <c r="N15" s="61">
        <v>100</v>
      </c>
      <c r="O15" s="61">
        <v>100</v>
      </c>
    </row>
    <row r="16" spans="1:17" ht="110.25">
      <c r="A16" s="16">
        <v>6</v>
      </c>
      <c r="B16" s="28" t="s">
        <v>444</v>
      </c>
      <c r="C16" s="56">
        <f>'Приложение №12'!D151</f>
        <v>3711.3999999999996</v>
      </c>
      <c r="D16" s="18">
        <f>'Приложение №12'!D159</f>
        <v>12643.6</v>
      </c>
      <c r="E16" s="29" t="s">
        <v>443</v>
      </c>
      <c r="F16" s="27" t="s">
        <v>425</v>
      </c>
      <c r="G16" s="23" t="s">
        <v>749</v>
      </c>
      <c r="H16" s="23">
        <v>100</v>
      </c>
      <c r="I16" s="23">
        <v>100</v>
      </c>
      <c r="J16" s="23">
        <v>100</v>
      </c>
      <c r="K16" s="23">
        <v>100</v>
      </c>
      <c r="L16" s="23">
        <v>100</v>
      </c>
      <c r="M16" s="23">
        <v>100</v>
      </c>
      <c r="N16" s="61">
        <v>100</v>
      </c>
      <c r="O16" s="61">
        <v>100</v>
      </c>
    </row>
    <row r="17" spans="1:15" ht="97.5" customHeight="1">
      <c r="A17" s="288">
        <v>7</v>
      </c>
      <c r="B17" s="280" t="s">
        <v>445</v>
      </c>
      <c r="C17" s="283">
        <f>'Приложение №12'!D166</f>
        <v>5913.4</v>
      </c>
      <c r="D17" s="283">
        <f>'Приложение №12'!D170</f>
        <v>12808.1</v>
      </c>
      <c r="E17" s="29" t="s">
        <v>446</v>
      </c>
      <c r="F17" s="27" t="s">
        <v>428</v>
      </c>
      <c r="G17" s="62" t="s">
        <v>429</v>
      </c>
      <c r="H17" s="27" t="s">
        <v>429</v>
      </c>
      <c r="I17" s="27" t="s">
        <v>429</v>
      </c>
      <c r="J17" s="27" t="s">
        <v>429</v>
      </c>
      <c r="K17" s="62" t="s">
        <v>429</v>
      </c>
      <c r="L17" s="62" t="s">
        <v>429</v>
      </c>
      <c r="M17" s="62" t="s">
        <v>429</v>
      </c>
      <c r="N17" s="62" t="s">
        <v>429</v>
      </c>
      <c r="O17" s="62" t="s">
        <v>429</v>
      </c>
    </row>
    <row r="18" spans="1:15" ht="117.75" customHeight="1">
      <c r="A18" s="289"/>
      <c r="B18" s="281"/>
      <c r="C18" s="284"/>
      <c r="D18" s="284"/>
      <c r="E18" s="29" t="s">
        <v>447</v>
      </c>
      <c r="F18" s="27" t="s">
        <v>428</v>
      </c>
      <c r="G18" s="62" t="s">
        <v>429</v>
      </c>
      <c r="H18" s="27" t="s">
        <v>429</v>
      </c>
      <c r="I18" s="27" t="s">
        <v>429</v>
      </c>
      <c r="J18" s="27" t="s">
        <v>429</v>
      </c>
      <c r="K18" s="62" t="s">
        <v>429</v>
      </c>
      <c r="L18" s="62" t="s">
        <v>429</v>
      </c>
      <c r="M18" s="62" t="s">
        <v>429</v>
      </c>
      <c r="N18" s="62" t="s">
        <v>429</v>
      </c>
      <c r="O18" s="62" t="s">
        <v>429</v>
      </c>
    </row>
    <row r="19" spans="1:15" ht="83.25" customHeight="1">
      <c r="A19" s="289"/>
      <c r="B19" s="281"/>
      <c r="C19" s="284"/>
      <c r="D19" s="284"/>
      <c r="E19" s="29" t="s">
        <v>448</v>
      </c>
      <c r="F19" s="27" t="s">
        <v>425</v>
      </c>
      <c r="G19" s="62" t="s">
        <v>429</v>
      </c>
      <c r="H19" s="27" t="s">
        <v>429</v>
      </c>
      <c r="I19" s="27" t="s">
        <v>429</v>
      </c>
      <c r="J19" s="27" t="s">
        <v>429</v>
      </c>
      <c r="K19" s="94" t="s">
        <v>750</v>
      </c>
      <c r="L19" s="62" t="s">
        <v>429</v>
      </c>
      <c r="M19" s="96" t="s">
        <v>429</v>
      </c>
      <c r="N19" s="96" t="s">
        <v>429</v>
      </c>
      <c r="O19" s="62" t="s">
        <v>429</v>
      </c>
    </row>
    <row r="20" spans="1:15" ht="94.5">
      <c r="A20" s="289"/>
      <c r="B20" s="281"/>
      <c r="C20" s="284"/>
      <c r="D20" s="284"/>
      <c r="E20" s="97" t="s">
        <v>748</v>
      </c>
      <c r="F20" s="96" t="s">
        <v>425</v>
      </c>
      <c r="G20" s="96" t="s">
        <v>429</v>
      </c>
      <c r="H20" s="96" t="s">
        <v>429</v>
      </c>
      <c r="I20" s="96" t="s">
        <v>429</v>
      </c>
      <c r="J20" s="96" t="s">
        <v>429</v>
      </c>
      <c r="K20" s="94" t="s">
        <v>750</v>
      </c>
      <c r="L20" s="96" t="s">
        <v>429</v>
      </c>
      <c r="M20" s="96" t="s">
        <v>429</v>
      </c>
      <c r="N20" s="96" t="s">
        <v>429</v>
      </c>
      <c r="O20" s="96" t="s">
        <v>429</v>
      </c>
    </row>
    <row r="21" spans="1:15" ht="94.5">
      <c r="A21" s="290"/>
      <c r="B21" s="282"/>
      <c r="C21" s="285"/>
      <c r="D21" s="103" t="s">
        <v>761</v>
      </c>
      <c r="E21" s="98" t="s">
        <v>751</v>
      </c>
      <c r="F21" s="96" t="s">
        <v>425</v>
      </c>
      <c r="G21" s="96" t="s">
        <v>429</v>
      </c>
      <c r="H21" s="96" t="s">
        <v>429</v>
      </c>
      <c r="I21" s="96" t="s">
        <v>429</v>
      </c>
      <c r="J21" s="96" t="s">
        <v>429</v>
      </c>
      <c r="K21" s="94" t="s">
        <v>750</v>
      </c>
      <c r="L21" s="96" t="s">
        <v>429</v>
      </c>
      <c r="M21" s="96" t="s">
        <v>429</v>
      </c>
      <c r="N21" s="96" t="s">
        <v>429</v>
      </c>
      <c r="O21" s="96" t="s">
        <v>429</v>
      </c>
    </row>
    <row r="24" spans="1:15">
      <c r="C24" s="48">
        <f>C17+D17+D16+C16+C15+D15+C14+D14+C13+D13+C8+D8+C10+D10</f>
        <v>535844.93299999996</v>
      </c>
    </row>
    <row r="45" spans="5:6">
      <c r="E45" s="48"/>
      <c r="F45" s="48"/>
    </row>
  </sheetData>
  <mergeCells count="23">
    <mergeCell ref="A8:A9"/>
    <mergeCell ref="G5:G6"/>
    <mergeCell ref="A2:M2"/>
    <mergeCell ref="A3:M3"/>
    <mergeCell ref="A4:M4"/>
    <mergeCell ref="A5:A6"/>
    <mergeCell ref="F5:F6"/>
    <mergeCell ref="H5:O5"/>
    <mergeCell ref="A17:A21"/>
    <mergeCell ref="D10:D12"/>
    <mergeCell ref="C10:C12"/>
    <mergeCell ref="B10:B12"/>
    <mergeCell ref="A10:A12"/>
    <mergeCell ref="D17:D20"/>
    <mergeCell ref="M1:O1"/>
    <mergeCell ref="B17:B21"/>
    <mergeCell ref="C17:C21"/>
    <mergeCell ref="D8:D9"/>
    <mergeCell ref="C8:C9"/>
    <mergeCell ref="B8:B9"/>
    <mergeCell ref="B5:B6"/>
    <mergeCell ref="C5:D5"/>
    <mergeCell ref="E5:E6"/>
  </mergeCells>
  <printOptions horizontalCentered="1"/>
  <pageMargins left="0.11811023622047245" right="0.11811023622047245" top="0.74803149606299213" bottom="0.35433070866141736" header="0.31496062992125984" footer="0.31496062992125984"/>
  <pageSetup paperSize="9" scale="64" fitToHeight="0" orientation="landscape" horizontalDpi="4294967295" verticalDpi="4294967295" r:id="rId1"/>
  <rowBreaks count="1" manualBreakCount="1">
    <brk id="11" max="14" man="1"/>
  </rowBreaks>
</worksheet>
</file>

<file path=xl/worksheets/sheet15.xml><?xml version="1.0" encoding="utf-8"?>
<worksheet xmlns="http://schemas.openxmlformats.org/spreadsheetml/2006/main" xmlns:r="http://schemas.openxmlformats.org/officeDocument/2006/relationships">
  <sheetPr>
    <pageSetUpPr fitToPage="1"/>
  </sheetPr>
  <dimension ref="A1:P8"/>
  <sheetViews>
    <sheetView topLeftCell="C1"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375" customWidth="1"/>
    <col min="11" max="11" width="8" customWidth="1"/>
    <col min="12" max="12" width="7.25" customWidth="1"/>
    <col min="13" max="13" width="8.25" customWidth="1"/>
    <col min="14" max="14" width="7.375" customWidth="1"/>
    <col min="15" max="15" width="6.625" customWidth="1"/>
  </cols>
  <sheetData>
    <row r="1" spans="1:16" ht="45" customHeight="1">
      <c r="F1" s="26"/>
      <c r="G1" s="26"/>
      <c r="H1" s="26"/>
      <c r="I1" s="26"/>
      <c r="J1" s="279" t="s">
        <v>449</v>
      </c>
      <c r="K1" s="279"/>
      <c r="L1" s="279"/>
      <c r="M1" s="279"/>
      <c r="N1" s="26"/>
      <c r="O1" s="26"/>
      <c r="P1" s="26"/>
    </row>
    <row r="2" spans="1:16" ht="37.5" customHeight="1">
      <c r="A2" s="291" t="s">
        <v>316</v>
      </c>
      <c r="B2" s="291"/>
      <c r="C2" s="291"/>
      <c r="D2" s="291"/>
      <c r="E2" s="291"/>
      <c r="F2" s="291"/>
      <c r="G2" s="291"/>
      <c r="H2" s="291"/>
      <c r="I2" s="291"/>
      <c r="J2" s="291"/>
      <c r="K2" s="291"/>
      <c r="L2" s="291"/>
      <c r="M2" s="291"/>
    </row>
    <row r="3" spans="1:16" ht="33" customHeight="1">
      <c r="A3" s="292" t="s">
        <v>450</v>
      </c>
      <c r="B3" s="292"/>
      <c r="C3" s="292"/>
      <c r="D3" s="292"/>
      <c r="E3" s="292"/>
      <c r="F3" s="292"/>
      <c r="G3" s="292"/>
      <c r="H3" s="292"/>
      <c r="I3" s="292"/>
      <c r="J3" s="292"/>
      <c r="K3" s="292"/>
      <c r="L3" s="292"/>
      <c r="M3" s="292"/>
    </row>
    <row r="4" spans="1:16" ht="22.5">
      <c r="A4" s="293" t="s">
        <v>413</v>
      </c>
      <c r="B4" s="293"/>
      <c r="C4" s="293"/>
      <c r="D4" s="293"/>
      <c r="E4" s="293"/>
      <c r="F4" s="293"/>
      <c r="G4" s="293"/>
      <c r="H4" s="293"/>
      <c r="I4" s="293"/>
      <c r="J4" s="293"/>
      <c r="K4" s="293"/>
      <c r="L4" s="293"/>
      <c r="M4" s="293"/>
    </row>
    <row r="5" spans="1:16" ht="73.5" customHeight="1">
      <c r="A5" s="287" t="s">
        <v>415</v>
      </c>
      <c r="B5" s="287" t="s">
        <v>416</v>
      </c>
      <c r="C5" s="287" t="s">
        <v>417</v>
      </c>
      <c r="D5" s="287"/>
      <c r="E5" s="287" t="s">
        <v>418</v>
      </c>
      <c r="F5" s="287" t="s">
        <v>419</v>
      </c>
      <c r="G5" s="287" t="s">
        <v>420</v>
      </c>
      <c r="H5" s="287" t="s">
        <v>421</v>
      </c>
      <c r="I5" s="287"/>
      <c r="J5" s="287"/>
      <c r="K5" s="287"/>
      <c r="L5" s="287"/>
      <c r="M5" s="287"/>
      <c r="N5" s="287"/>
      <c r="O5" s="287"/>
    </row>
    <row r="6" spans="1:16" ht="78.75" customHeight="1">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8.7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84.75" customHeight="1">
      <c r="A8" s="16">
        <v>1</v>
      </c>
      <c r="B8" s="28" t="s">
        <v>451</v>
      </c>
      <c r="C8" s="56">
        <f>'Приложение №14 (ПП2)'!F14</f>
        <v>36427.411</v>
      </c>
      <c r="D8" s="18">
        <f>'Приложение №14 (ПП2)'!F15+'Приложение №14 (ПП2)'!F16</f>
        <v>0</v>
      </c>
      <c r="E8" s="6" t="s">
        <v>452</v>
      </c>
      <c r="F8" s="27" t="s">
        <v>453</v>
      </c>
      <c r="G8" s="23">
        <v>39.5</v>
      </c>
      <c r="H8" s="23">
        <v>39.5</v>
      </c>
      <c r="I8" s="23">
        <v>39.5</v>
      </c>
      <c r="J8" s="23">
        <v>39.5</v>
      </c>
      <c r="K8" s="23">
        <v>39.5</v>
      </c>
      <c r="L8" s="23">
        <v>39.5</v>
      </c>
      <c r="M8" s="23">
        <v>39.5</v>
      </c>
      <c r="N8" s="61">
        <v>39.5</v>
      </c>
      <c r="O8" s="61">
        <v>39.5</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sheetPr>
    <pageSetUpPr fitToPage="1"/>
  </sheetPr>
  <dimension ref="A1:P8"/>
  <sheetViews>
    <sheetView topLeftCell="A2" zoomScale="90" zoomScaleNormal="90" workbookViewId="0">
      <selection activeCell="C8" sqref="C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0" width="7.625" customWidth="1"/>
    <col min="11" max="11" width="8" customWidth="1"/>
    <col min="12" max="12" width="8.125" customWidth="1"/>
    <col min="13" max="13" width="8.25" customWidth="1"/>
    <col min="14" max="14" width="7.625" customWidth="1"/>
    <col min="15" max="15" width="7.75" customWidth="1"/>
  </cols>
  <sheetData>
    <row r="1" spans="1:16" ht="45" customHeight="1">
      <c r="F1" s="26"/>
      <c r="G1" s="26"/>
      <c r="H1" s="26"/>
      <c r="I1" s="26"/>
      <c r="J1" s="279" t="s">
        <v>454</v>
      </c>
      <c r="K1" s="279"/>
      <c r="L1" s="279"/>
      <c r="M1" s="279"/>
      <c r="N1" s="26"/>
      <c r="O1" s="26"/>
      <c r="P1" s="26"/>
    </row>
    <row r="2" spans="1:16" ht="18.75">
      <c r="A2" s="291" t="s">
        <v>316</v>
      </c>
      <c r="B2" s="291"/>
      <c r="C2" s="291"/>
      <c r="D2" s="291"/>
      <c r="E2" s="291"/>
      <c r="F2" s="291"/>
      <c r="G2" s="291"/>
      <c r="H2" s="291"/>
      <c r="I2" s="291"/>
      <c r="J2" s="291"/>
      <c r="K2" s="291"/>
      <c r="L2" s="291"/>
      <c r="M2" s="291"/>
    </row>
    <row r="3" spans="1:16" ht="48" customHeight="1">
      <c r="A3" s="294" t="s">
        <v>455</v>
      </c>
      <c r="B3" s="294"/>
      <c r="C3" s="294"/>
      <c r="D3" s="294"/>
      <c r="E3" s="294"/>
      <c r="F3" s="294"/>
      <c r="G3" s="294"/>
      <c r="H3" s="294"/>
      <c r="I3" s="294"/>
      <c r="J3" s="294"/>
      <c r="K3" s="294"/>
      <c r="L3" s="294"/>
      <c r="M3" s="294"/>
    </row>
    <row r="4" spans="1:16" ht="21" customHeight="1">
      <c r="A4" s="293" t="s">
        <v>413</v>
      </c>
      <c r="B4" s="293"/>
      <c r="C4" s="293"/>
      <c r="D4" s="293"/>
      <c r="E4" s="293"/>
      <c r="F4" s="293"/>
      <c r="G4" s="293"/>
      <c r="H4" s="293"/>
      <c r="I4" s="293"/>
      <c r="J4" s="293"/>
      <c r="K4" s="293"/>
      <c r="L4" s="293"/>
      <c r="M4" s="293"/>
    </row>
    <row r="5" spans="1:16" ht="76.5" customHeight="1">
      <c r="A5" s="287" t="s">
        <v>415</v>
      </c>
      <c r="B5" s="287" t="s">
        <v>416</v>
      </c>
      <c r="C5" s="287" t="s">
        <v>417</v>
      </c>
      <c r="D5" s="287"/>
      <c r="E5" s="287" t="s">
        <v>418</v>
      </c>
      <c r="F5" s="287" t="s">
        <v>419</v>
      </c>
      <c r="G5" s="287" t="s">
        <v>420</v>
      </c>
      <c r="H5" s="287" t="s">
        <v>421</v>
      </c>
      <c r="I5" s="287"/>
      <c r="J5" s="287"/>
      <c r="K5" s="287"/>
      <c r="L5" s="287"/>
      <c r="M5" s="287"/>
      <c r="N5" s="287"/>
      <c r="O5" s="287"/>
    </row>
    <row r="6" spans="1:16" ht="68.25" customHeight="1">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110.25">
      <c r="A8" s="16">
        <v>1</v>
      </c>
      <c r="B8" s="28" t="s">
        <v>456</v>
      </c>
      <c r="C8" s="56">
        <f>'Приложение №15 (ПП3)'!F10</f>
        <v>24826.13</v>
      </c>
      <c r="D8" s="56">
        <f>'Приложение №15 (ПП3)'!F11</f>
        <v>109906.1</v>
      </c>
      <c r="E8" s="32" t="s">
        <v>457</v>
      </c>
      <c r="F8" s="27" t="s">
        <v>425</v>
      </c>
      <c r="G8" s="23">
        <v>7</v>
      </c>
      <c r="H8" s="23">
        <v>57</v>
      </c>
      <c r="I8" s="23">
        <v>60</v>
      </c>
      <c r="J8" s="23">
        <v>61</v>
      </c>
      <c r="K8" s="23">
        <v>62</v>
      </c>
      <c r="L8" s="23">
        <v>63</v>
      </c>
      <c r="M8" s="23">
        <v>63</v>
      </c>
      <c r="N8" s="61">
        <v>63</v>
      </c>
      <c r="O8" s="61">
        <v>63</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7.xml><?xml version="1.0" encoding="utf-8"?>
<worksheet xmlns="http://schemas.openxmlformats.org/spreadsheetml/2006/main" xmlns:r="http://schemas.openxmlformats.org/officeDocument/2006/relationships">
  <sheetPr>
    <pageSetUpPr fitToPage="1"/>
  </sheetPr>
  <dimension ref="A1:P10"/>
  <sheetViews>
    <sheetView topLeftCell="C3" zoomScaleNormal="100" workbookViewId="0">
      <selection activeCell="E10" sqref="E10"/>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9" width="8.125" customWidth="1"/>
    <col min="10" max="11" width="8" customWidth="1"/>
    <col min="12" max="12" width="7.875" customWidth="1"/>
    <col min="13" max="13" width="8.25" customWidth="1"/>
    <col min="14" max="15" width="8.125" customWidth="1"/>
  </cols>
  <sheetData>
    <row r="1" spans="1:16" ht="45" customHeight="1">
      <c r="F1" s="26"/>
      <c r="G1" s="26"/>
      <c r="H1" s="26"/>
      <c r="I1" s="26"/>
      <c r="J1" s="279" t="s">
        <v>458</v>
      </c>
      <c r="K1" s="279"/>
      <c r="L1" s="279"/>
      <c r="M1" s="279"/>
      <c r="N1" s="26"/>
      <c r="O1" s="26"/>
      <c r="P1" s="26"/>
    </row>
    <row r="2" spans="1:16" ht="18.75">
      <c r="A2" s="291" t="s">
        <v>316</v>
      </c>
      <c r="B2" s="291"/>
      <c r="C2" s="291"/>
      <c r="D2" s="291"/>
      <c r="E2" s="291"/>
      <c r="F2" s="291"/>
      <c r="G2" s="291"/>
      <c r="H2" s="291"/>
      <c r="I2" s="291"/>
      <c r="J2" s="291"/>
      <c r="K2" s="291"/>
      <c r="L2" s="291"/>
      <c r="M2" s="291"/>
    </row>
    <row r="3" spans="1:16" ht="48" customHeight="1">
      <c r="A3" s="294" t="s">
        <v>459</v>
      </c>
      <c r="B3" s="294"/>
      <c r="C3" s="294"/>
      <c r="D3" s="294"/>
      <c r="E3" s="294"/>
      <c r="F3" s="294"/>
      <c r="G3" s="294"/>
      <c r="H3" s="294"/>
      <c r="I3" s="294"/>
      <c r="J3" s="294"/>
      <c r="K3" s="294"/>
      <c r="L3" s="294"/>
      <c r="M3" s="294"/>
    </row>
    <row r="4" spans="1:16" ht="21" customHeight="1">
      <c r="A4" s="293" t="s">
        <v>413</v>
      </c>
      <c r="B4" s="293"/>
      <c r="C4" s="293"/>
      <c r="D4" s="293"/>
      <c r="E4" s="293"/>
      <c r="F4" s="293"/>
      <c r="G4" s="293"/>
      <c r="H4" s="293"/>
      <c r="I4" s="293"/>
      <c r="J4" s="293"/>
      <c r="K4" s="293"/>
      <c r="L4" s="293"/>
      <c r="M4" s="293"/>
    </row>
    <row r="5" spans="1:16" ht="76.5" customHeight="1">
      <c r="A5" s="287" t="s">
        <v>415</v>
      </c>
      <c r="B5" s="287" t="s">
        <v>416</v>
      </c>
      <c r="C5" s="287" t="s">
        <v>417</v>
      </c>
      <c r="D5" s="287"/>
      <c r="E5" s="287" t="s">
        <v>418</v>
      </c>
      <c r="F5" s="287" t="s">
        <v>419</v>
      </c>
      <c r="G5" s="287" t="s">
        <v>420</v>
      </c>
      <c r="H5" s="287" t="s">
        <v>421</v>
      </c>
      <c r="I5" s="287"/>
      <c r="J5" s="287"/>
      <c r="K5" s="287"/>
      <c r="L5" s="287"/>
      <c r="M5" s="287"/>
      <c r="N5" s="287"/>
      <c r="O5" s="287"/>
    </row>
    <row r="6" spans="1:16" ht="68.25" customHeight="1">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6"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6" ht="78.75">
      <c r="A8" s="16">
        <v>1</v>
      </c>
      <c r="B8" s="28" t="s">
        <v>460</v>
      </c>
      <c r="C8" s="56">
        <f>'Приложение №16 (ПП4)'!F14</f>
        <v>8754.3000000000011</v>
      </c>
      <c r="D8" s="18">
        <f>'Приложение №16 (ПП4)'!F15+'Приложение №16 (ПП4)'!F16</f>
        <v>0</v>
      </c>
      <c r="E8" s="32" t="s">
        <v>461</v>
      </c>
      <c r="F8" s="27" t="s">
        <v>426</v>
      </c>
      <c r="G8" s="90">
        <v>55</v>
      </c>
      <c r="H8" s="90">
        <v>55</v>
      </c>
      <c r="I8" s="90">
        <v>55</v>
      </c>
      <c r="J8" s="90">
        <v>55</v>
      </c>
      <c r="K8" s="90">
        <v>55</v>
      </c>
      <c r="L8" s="23">
        <v>36.799999999999997</v>
      </c>
      <c r="M8" s="23">
        <v>50.5</v>
      </c>
      <c r="N8" s="90">
        <v>55</v>
      </c>
      <c r="O8" s="90">
        <v>55</v>
      </c>
    </row>
    <row r="9" spans="1:16" ht="94.5">
      <c r="A9" s="16">
        <v>2</v>
      </c>
      <c r="B9" s="28" t="s">
        <v>462</v>
      </c>
      <c r="C9" s="18">
        <f>'Приложение №16 (ПП4)'!F18</f>
        <v>15</v>
      </c>
      <c r="D9" s="18">
        <f>'Приложение №16 (ПП4)'!F19+'Приложение №16 (ПП4)'!F20</f>
        <v>0</v>
      </c>
      <c r="E9" s="32" t="s">
        <v>463</v>
      </c>
      <c r="F9" s="27" t="s">
        <v>424</v>
      </c>
      <c r="G9" s="90">
        <v>1</v>
      </c>
      <c r="H9" s="90">
        <v>0</v>
      </c>
      <c r="I9" s="90">
        <v>0</v>
      </c>
      <c r="J9" s="90">
        <v>1</v>
      </c>
      <c r="K9" s="90">
        <v>0</v>
      </c>
      <c r="L9" s="90">
        <v>0</v>
      </c>
      <c r="M9" s="90">
        <v>0</v>
      </c>
      <c r="N9" s="90">
        <v>0</v>
      </c>
      <c r="O9" s="90">
        <v>0</v>
      </c>
    </row>
    <row r="10" spans="1:16" ht="63">
      <c r="A10" s="16">
        <v>3</v>
      </c>
      <c r="B10" s="28" t="s">
        <v>464</v>
      </c>
      <c r="C10" s="56">
        <f>'Приложение №16 (ПП4)'!F22</f>
        <v>7756.2</v>
      </c>
      <c r="D10" s="18">
        <f>'Приложение №16 (ПП4)'!F23+'Приложение №16 (ПП4)'!F24</f>
        <v>0</v>
      </c>
      <c r="E10" s="32" t="s">
        <v>465</v>
      </c>
      <c r="F10" s="27" t="s">
        <v>424</v>
      </c>
      <c r="G10" s="90">
        <v>0</v>
      </c>
      <c r="H10" s="90">
        <v>0</v>
      </c>
      <c r="I10" s="90">
        <v>0</v>
      </c>
      <c r="J10" s="90">
        <v>0</v>
      </c>
      <c r="K10" s="90">
        <v>2</v>
      </c>
      <c r="L10" s="90">
        <v>0</v>
      </c>
      <c r="M10" s="90">
        <v>2</v>
      </c>
      <c r="N10" s="90">
        <v>0</v>
      </c>
      <c r="O10"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2" fitToHeight="0" orientation="landscape" horizontalDpi="4294967295" verticalDpi="4294967295" r:id="rId1"/>
</worksheet>
</file>

<file path=xl/worksheets/sheet18.xml><?xml version="1.0" encoding="utf-8"?>
<worksheet xmlns="http://schemas.openxmlformats.org/spreadsheetml/2006/main" xmlns:r="http://schemas.openxmlformats.org/officeDocument/2006/relationships">
  <sheetPr>
    <pageSetUpPr fitToPage="1"/>
  </sheetPr>
  <dimension ref="A1:O8"/>
  <sheetViews>
    <sheetView topLeftCell="C1" workbookViewId="0">
      <selection activeCell="D8" sqref="D8"/>
    </sheetView>
  </sheetViews>
  <sheetFormatPr defaultRowHeight="14.25"/>
  <cols>
    <col min="1" max="1" width="5.625" customWidth="1"/>
    <col min="2" max="2" width="29.875" customWidth="1"/>
    <col min="3" max="3" width="14.75" customWidth="1"/>
    <col min="4" max="4" width="11.75" customWidth="1"/>
    <col min="5" max="5" width="19.25" customWidth="1"/>
    <col min="6" max="6" width="11" customWidth="1"/>
    <col min="7" max="7" width="11.875" customWidth="1"/>
    <col min="8" max="8" width="8.375" customWidth="1"/>
    <col min="9" max="10" width="8.125" customWidth="1"/>
    <col min="11" max="11" width="8" customWidth="1"/>
    <col min="12" max="12" width="6.625" customWidth="1"/>
    <col min="13" max="13" width="8.25" customWidth="1"/>
    <col min="14" max="14" width="7.875" customWidth="1"/>
    <col min="15" max="15" width="7.375" customWidth="1"/>
  </cols>
  <sheetData>
    <row r="1" spans="1:15" ht="45" customHeight="1">
      <c r="F1" s="26"/>
      <c r="G1" s="26"/>
      <c r="H1" s="26"/>
      <c r="I1" s="26"/>
      <c r="J1" s="279" t="s">
        <v>466</v>
      </c>
      <c r="K1" s="279"/>
      <c r="L1" s="279"/>
      <c r="M1" s="279"/>
      <c r="N1" s="26"/>
      <c r="O1" s="26"/>
    </row>
    <row r="2" spans="1:15" ht="18.75">
      <c r="A2" s="291" t="s">
        <v>316</v>
      </c>
      <c r="B2" s="291"/>
      <c r="C2" s="291"/>
      <c r="D2" s="291"/>
      <c r="E2" s="291"/>
      <c r="F2" s="291"/>
      <c r="G2" s="291"/>
      <c r="H2" s="291"/>
      <c r="I2" s="291"/>
      <c r="J2" s="291"/>
      <c r="K2" s="291"/>
      <c r="L2" s="291"/>
      <c r="M2" s="291"/>
    </row>
    <row r="3" spans="1:15" ht="48" customHeight="1">
      <c r="A3" s="294" t="s">
        <v>467</v>
      </c>
      <c r="B3" s="294"/>
      <c r="C3" s="294"/>
      <c r="D3" s="294"/>
      <c r="E3" s="294"/>
      <c r="F3" s="294"/>
      <c r="G3" s="294"/>
      <c r="H3" s="294"/>
      <c r="I3" s="294"/>
      <c r="J3" s="294"/>
      <c r="K3" s="294"/>
      <c r="L3" s="294"/>
      <c r="M3" s="294"/>
    </row>
    <row r="4" spans="1:15" ht="21" customHeight="1">
      <c r="A4" s="293" t="s">
        <v>413</v>
      </c>
      <c r="B4" s="293"/>
      <c r="C4" s="293"/>
      <c r="D4" s="293"/>
      <c r="E4" s="293"/>
      <c r="F4" s="293"/>
      <c r="G4" s="293"/>
      <c r="H4" s="293"/>
      <c r="I4" s="293"/>
      <c r="J4" s="293"/>
      <c r="K4" s="293"/>
      <c r="L4" s="293"/>
      <c r="M4" s="293"/>
    </row>
    <row r="5" spans="1:15" ht="76.5" customHeight="1">
      <c r="A5" s="287" t="s">
        <v>415</v>
      </c>
      <c r="B5" s="287" t="s">
        <v>416</v>
      </c>
      <c r="C5" s="287" t="s">
        <v>417</v>
      </c>
      <c r="D5" s="287"/>
      <c r="E5" s="287" t="s">
        <v>418</v>
      </c>
      <c r="F5" s="287" t="s">
        <v>419</v>
      </c>
      <c r="G5" s="287" t="s">
        <v>420</v>
      </c>
      <c r="H5" s="287" t="s">
        <v>421</v>
      </c>
      <c r="I5" s="287"/>
      <c r="J5" s="287"/>
      <c r="K5" s="287"/>
      <c r="L5" s="287"/>
      <c r="M5" s="287"/>
      <c r="N5" s="287"/>
      <c r="O5" s="287"/>
    </row>
    <row r="6" spans="1:15" ht="68.25" customHeight="1">
      <c r="A6" s="287"/>
      <c r="B6" s="287"/>
      <c r="C6" s="16" t="s">
        <v>422</v>
      </c>
      <c r="D6" s="16" t="s">
        <v>423</v>
      </c>
      <c r="E6" s="287"/>
      <c r="F6" s="287"/>
      <c r="G6" s="287"/>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246" customHeight="1">
      <c r="A8" s="16">
        <v>1</v>
      </c>
      <c r="B8" s="28" t="s">
        <v>468</v>
      </c>
      <c r="C8" s="18">
        <f>'Приложение №18 (ПП6)'!F10</f>
        <v>43859.240000000005</v>
      </c>
      <c r="D8" s="18">
        <f>'Приложение №18 (ПП6)'!F11</f>
        <v>127419.63</v>
      </c>
      <c r="E8" s="32" t="s">
        <v>469</v>
      </c>
      <c r="F8" s="27" t="s">
        <v>425</v>
      </c>
      <c r="G8" s="23">
        <v>53.8</v>
      </c>
      <c r="H8" s="23">
        <v>54.8</v>
      </c>
      <c r="I8" s="23">
        <v>55.8</v>
      </c>
      <c r="J8" s="23">
        <v>56.8</v>
      </c>
      <c r="K8" s="90">
        <v>0</v>
      </c>
      <c r="L8" s="90">
        <v>0</v>
      </c>
      <c r="M8" s="90">
        <v>0</v>
      </c>
      <c r="N8" s="90">
        <v>0</v>
      </c>
      <c r="O8" s="90">
        <v>0</v>
      </c>
    </row>
  </sheetData>
  <mergeCells count="11">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19.xml><?xml version="1.0" encoding="utf-8"?>
<worksheet xmlns="http://schemas.openxmlformats.org/spreadsheetml/2006/main" xmlns:r="http://schemas.openxmlformats.org/officeDocument/2006/relationships">
  <sheetPr>
    <pageSetUpPr fitToPage="1"/>
  </sheetPr>
  <dimension ref="A1:O9"/>
  <sheetViews>
    <sheetView workbookViewId="0">
      <selection activeCell="D8" sqref="D8:D9"/>
    </sheetView>
  </sheetViews>
  <sheetFormatPr defaultRowHeight="14.25"/>
  <cols>
    <col min="1" max="1" width="5.625" customWidth="1"/>
    <col min="2" max="2" width="26.875" customWidth="1"/>
    <col min="3" max="3" width="14.75" customWidth="1"/>
    <col min="4" max="4" width="11.75" customWidth="1"/>
    <col min="5" max="5" width="18.125" customWidth="1"/>
    <col min="6" max="6" width="11" customWidth="1"/>
    <col min="7" max="7" width="11.875" customWidth="1"/>
    <col min="8" max="8" width="8.375" customWidth="1"/>
    <col min="9" max="9" width="8.125" customWidth="1"/>
    <col min="10" max="11" width="8" customWidth="1"/>
    <col min="12" max="12" width="7.25" customWidth="1"/>
    <col min="13" max="13" width="8.25" customWidth="1"/>
    <col min="14" max="14" width="7.125" customWidth="1"/>
    <col min="15" max="15" width="6.625" customWidth="1"/>
  </cols>
  <sheetData>
    <row r="1" spans="1:15" ht="45" customHeight="1">
      <c r="F1" s="26"/>
      <c r="G1" s="26"/>
      <c r="H1" s="26"/>
      <c r="I1" s="26"/>
      <c r="J1" s="279" t="s">
        <v>470</v>
      </c>
      <c r="K1" s="279"/>
      <c r="L1" s="279"/>
      <c r="M1" s="279"/>
      <c r="N1" s="26"/>
      <c r="O1" s="26"/>
    </row>
    <row r="2" spans="1:15" ht="18.75">
      <c r="A2" s="291" t="s">
        <v>316</v>
      </c>
      <c r="B2" s="291"/>
      <c r="C2" s="291"/>
      <c r="D2" s="291"/>
      <c r="E2" s="291"/>
      <c r="F2" s="291"/>
      <c r="G2" s="291"/>
      <c r="H2" s="291"/>
      <c r="I2" s="291"/>
      <c r="J2" s="291"/>
      <c r="K2" s="291"/>
      <c r="L2" s="291"/>
      <c r="M2" s="291"/>
    </row>
    <row r="3" spans="1:15" ht="48" customHeight="1">
      <c r="A3" s="294" t="s">
        <v>471</v>
      </c>
      <c r="B3" s="294"/>
      <c r="C3" s="294"/>
      <c r="D3" s="294"/>
      <c r="E3" s="294"/>
      <c r="F3" s="294"/>
      <c r="G3" s="294"/>
      <c r="H3" s="294"/>
      <c r="I3" s="294"/>
      <c r="J3" s="294"/>
      <c r="K3" s="294"/>
      <c r="L3" s="294"/>
      <c r="M3" s="294"/>
    </row>
    <row r="4" spans="1:15" ht="21" customHeight="1">
      <c r="A4" s="293" t="s">
        <v>413</v>
      </c>
      <c r="B4" s="293"/>
      <c r="C4" s="293"/>
      <c r="D4" s="293"/>
      <c r="E4" s="293"/>
      <c r="F4" s="293"/>
      <c r="G4" s="293"/>
      <c r="H4" s="293"/>
      <c r="I4" s="293"/>
      <c r="J4" s="293"/>
      <c r="K4" s="293"/>
      <c r="L4" s="293"/>
      <c r="M4" s="293"/>
    </row>
    <row r="5" spans="1:15" ht="76.5" customHeight="1">
      <c r="A5" s="288" t="s">
        <v>415</v>
      </c>
      <c r="B5" s="288" t="s">
        <v>416</v>
      </c>
      <c r="C5" s="287" t="s">
        <v>417</v>
      </c>
      <c r="D5" s="287"/>
      <c r="E5" s="288" t="s">
        <v>418</v>
      </c>
      <c r="F5" s="288" t="s">
        <v>419</v>
      </c>
      <c r="G5" s="288" t="s">
        <v>420</v>
      </c>
      <c r="H5" s="287" t="s">
        <v>421</v>
      </c>
      <c r="I5" s="287"/>
      <c r="J5" s="287"/>
      <c r="K5" s="287"/>
      <c r="L5" s="287"/>
      <c r="M5" s="287"/>
      <c r="N5" s="287"/>
      <c r="O5" s="287"/>
    </row>
    <row r="6" spans="1:15" ht="68.25" customHeight="1">
      <c r="A6" s="290"/>
      <c r="B6" s="290"/>
      <c r="C6" s="16" t="s">
        <v>422</v>
      </c>
      <c r="D6" s="16" t="s">
        <v>423</v>
      </c>
      <c r="E6" s="290"/>
      <c r="F6" s="290"/>
      <c r="G6" s="290"/>
      <c r="H6" s="16" t="s">
        <v>308</v>
      </c>
      <c r="I6" s="16" t="s">
        <v>309</v>
      </c>
      <c r="J6" s="16" t="s">
        <v>310</v>
      </c>
      <c r="K6" s="16" t="s">
        <v>311</v>
      </c>
      <c r="L6" s="16" t="s">
        <v>312</v>
      </c>
      <c r="M6" s="16" t="s">
        <v>313</v>
      </c>
      <c r="N6" s="55" t="s">
        <v>44</v>
      </c>
      <c r="O6" s="55" t="s">
        <v>45</v>
      </c>
    </row>
    <row r="7" spans="1:15" ht="16.5" customHeight="1">
      <c r="A7" s="31">
        <v>1</v>
      </c>
      <c r="B7" s="31">
        <v>2</v>
      </c>
      <c r="C7" s="31">
        <v>3</v>
      </c>
      <c r="D7" s="31">
        <v>4</v>
      </c>
      <c r="E7" s="31">
        <v>5</v>
      </c>
      <c r="F7" s="31">
        <v>6</v>
      </c>
      <c r="G7" s="31">
        <v>7</v>
      </c>
      <c r="H7" s="31">
        <v>8</v>
      </c>
      <c r="I7" s="31">
        <v>9</v>
      </c>
      <c r="J7" s="31">
        <v>10</v>
      </c>
      <c r="K7" s="31">
        <v>11</v>
      </c>
      <c r="L7" s="31">
        <v>12</v>
      </c>
      <c r="M7" s="31">
        <v>13</v>
      </c>
      <c r="N7" s="31">
        <v>14</v>
      </c>
      <c r="O7" s="31">
        <v>15</v>
      </c>
    </row>
    <row r="8" spans="1:15" ht="78" customHeight="1">
      <c r="A8" s="287">
        <v>1</v>
      </c>
      <c r="B8" s="220" t="s">
        <v>472</v>
      </c>
      <c r="C8" s="286">
        <f>'Приложение №17 (ПП5)'!F10</f>
        <v>47676</v>
      </c>
      <c r="D8" s="286">
        <f>'Приложение №17 (ПП5)'!F11</f>
        <v>174137.99</v>
      </c>
      <c r="E8" s="32" t="s">
        <v>476</v>
      </c>
      <c r="F8" s="27" t="s">
        <v>473</v>
      </c>
      <c r="G8" s="90">
        <v>0</v>
      </c>
      <c r="H8" s="90">
        <v>0</v>
      </c>
      <c r="I8" s="90">
        <v>0</v>
      </c>
      <c r="J8" s="90">
        <v>0</v>
      </c>
      <c r="K8" s="30">
        <v>28688.1</v>
      </c>
      <c r="L8" s="90">
        <v>26900</v>
      </c>
      <c r="M8" s="90">
        <v>0</v>
      </c>
      <c r="N8" s="90">
        <v>0</v>
      </c>
      <c r="O8" s="90">
        <v>0</v>
      </c>
    </row>
    <row r="9" spans="1:15" ht="110.1" customHeight="1">
      <c r="A9" s="287"/>
      <c r="B9" s="220"/>
      <c r="C9" s="286"/>
      <c r="D9" s="286"/>
      <c r="E9" s="32" t="s">
        <v>475</v>
      </c>
      <c r="F9" s="27" t="s">
        <v>474</v>
      </c>
      <c r="G9" s="90">
        <v>0</v>
      </c>
      <c r="H9" s="90">
        <v>0</v>
      </c>
      <c r="I9" s="90">
        <v>0</v>
      </c>
      <c r="J9" s="90">
        <v>1</v>
      </c>
      <c r="K9" s="90">
        <v>0</v>
      </c>
      <c r="L9" s="90">
        <v>0</v>
      </c>
      <c r="M9" s="90">
        <v>0</v>
      </c>
      <c r="N9" s="90">
        <v>0</v>
      </c>
      <c r="O9" s="90">
        <v>0</v>
      </c>
    </row>
  </sheetData>
  <mergeCells count="15">
    <mergeCell ref="D8:D9"/>
    <mergeCell ref="C8:C9"/>
    <mergeCell ref="B8:B9"/>
    <mergeCell ref="A8:A9"/>
    <mergeCell ref="J1:M1"/>
    <mergeCell ref="A2:M2"/>
    <mergeCell ref="A3:M3"/>
    <mergeCell ref="A4:M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85"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sheetPr>
    <pageSetUpPr fitToPage="1"/>
  </sheetPr>
  <dimension ref="A1:E305"/>
  <sheetViews>
    <sheetView view="pageBreakPreview" topLeftCell="A217" zoomScale="90" zoomScaleNormal="100" zoomScaleSheetLayoutView="90" workbookViewId="0">
      <selection activeCell="A261" sqref="A261:D261"/>
    </sheetView>
  </sheetViews>
  <sheetFormatPr defaultRowHeight="14.25"/>
  <cols>
    <col min="1" max="1" width="11.875" customWidth="1"/>
    <col min="2" max="2" width="50.125" customWidth="1"/>
    <col min="3" max="3" width="17" customWidth="1"/>
    <col min="4" max="4" width="25.125" customWidth="1"/>
  </cols>
  <sheetData>
    <row r="1" spans="1:4" ht="31.5" customHeight="1">
      <c r="A1" s="178" t="s">
        <v>128</v>
      </c>
      <c r="B1" s="178"/>
      <c r="C1" s="178"/>
      <c r="D1" s="178"/>
    </row>
    <row r="2" spans="1:4" ht="108.95" customHeight="1">
      <c r="A2" s="210" t="s">
        <v>129</v>
      </c>
      <c r="B2" s="210"/>
      <c r="C2" s="210"/>
      <c r="D2" s="210"/>
    </row>
    <row r="3" spans="1:4" ht="73.5" customHeight="1">
      <c r="A3" s="210" t="s">
        <v>130</v>
      </c>
      <c r="B3" s="210"/>
      <c r="C3" s="210"/>
      <c r="D3" s="210"/>
    </row>
    <row r="4" spans="1:4" ht="129.6" customHeight="1">
      <c r="A4" s="210" t="s">
        <v>131</v>
      </c>
      <c r="B4" s="210"/>
      <c r="C4" s="210"/>
      <c r="D4" s="210"/>
    </row>
    <row r="5" spans="1:4" ht="91.5" customHeight="1">
      <c r="A5" s="210" t="s">
        <v>132</v>
      </c>
      <c r="B5" s="210"/>
      <c r="C5" s="210"/>
      <c r="D5" s="210"/>
    </row>
    <row r="6" spans="1:4" ht="16.5" customHeight="1">
      <c r="A6" s="211" t="s">
        <v>167</v>
      </c>
      <c r="B6" s="211"/>
      <c r="C6" s="211"/>
      <c r="D6" s="211"/>
    </row>
    <row r="7" spans="1:4" ht="36.950000000000003" customHeight="1">
      <c r="A7" s="211" t="s">
        <v>231</v>
      </c>
      <c r="B7" s="211"/>
      <c r="C7" s="211"/>
      <c r="D7" s="211"/>
    </row>
    <row r="8" spans="1:4" ht="17.45" customHeight="1">
      <c r="A8" s="211" t="s">
        <v>232</v>
      </c>
      <c r="B8" s="211"/>
      <c r="C8" s="211"/>
      <c r="D8" s="211"/>
    </row>
    <row r="9" spans="1:4" ht="74.099999999999994" customHeight="1">
      <c r="A9" s="210" t="s">
        <v>133</v>
      </c>
      <c r="B9" s="210"/>
      <c r="C9" s="210"/>
      <c r="D9" s="210"/>
    </row>
    <row r="10" spans="1:4" ht="90" customHeight="1">
      <c r="A10" s="210" t="s">
        <v>134</v>
      </c>
      <c r="B10" s="210"/>
      <c r="C10" s="210"/>
      <c r="D10" s="210"/>
    </row>
    <row r="11" spans="1:4" ht="134.1" customHeight="1">
      <c r="A11" s="210" t="s">
        <v>135</v>
      </c>
      <c r="B11" s="210"/>
      <c r="C11" s="210"/>
      <c r="D11" s="210"/>
    </row>
    <row r="12" spans="1:4" ht="191.1" customHeight="1">
      <c r="A12" s="212" t="s">
        <v>740</v>
      </c>
      <c r="B12" s="212"/>
      <c r="C12" s="212"/>
      <c r="D12" s="212"/>
    </row>
    <row r="13" spans="1:4" ht="57.6" customHeight="1">
      <c r="A13" s="200" t="s">
        <v>136</v>
      </c>
      <c r="B13" s="200"/>
      <c r="C13" s="200"/>
      <c r="D13" s="200"/>
    </row>
    <row r="14" spans="1:4" ht="69.599999999999994" customHeight="1">
      <c r="A14" s="210" t="s">
        <v>137</v>
      </c>
      <c r="B14" s="210"/>
      <c r="C14" s="210"/>
      <c r="D14" s="210"/>
    </row>
    <row r="15" spans="1:4" ht="36.6" customHeight="1">
      <c r="A15" s="210" t="s">
        <v>138</v>
      </c>
      <c r="B15" s="210"/>
      <c r="C15" s="210"/>
      <c r="D15" s="210"/>
    </row>
    <row r="16" spans="1:4" ht="55.5" customHeight="1">
      <c r="A16" s="210" t="s">
        <v>139</v>
      </c>
      <c r="B16" s="210"/>
      <c r="C16" s="210"/>
      <c r="D16" s="210"/>
    </row>
    <row r="17" spans="1:4" ht="37.5" customHeight="1">
      <c r="A17" s="210" t="s">
        <v>140</v>
      </c>
      <c r="B17" s="210"/>
      <c r="C17" s="210"/>
      <c r="D17" s="210"/>
    </row>
    <row r="18" spans="1:4" ht="36.6" customHeight="1">
      <c r="A18" s="210" t="s">
        <v>142</v>
      </c>
      <c r="B18" s="210"/>
      <c r="C18" s="210"/>
      <c r="D18" s="210"/>
    </row>
    <row r="19" spans="1:4" ht="54" customHeight="1">
      <c r="A19" s="210" t="s">
        <v>141</v>
      </c>
      <c r="B19" s="210"/>
      <c r="C19" s="210"/>
      <c r="D19" s="210"/>
    </row>
    <row r="20" spans="1:4" ht="93.95" customHeight="1">
      <c r="A20" s="210" t="s">
        <v>143</v>
      </c>
      <c r="B20" s="210"/>
      <c r="C20" s="210"/>
      <c r="D20" s="210"/>
    </row>
    <row r="21" spans="1:4" ht="73.5" customHeight="1">
      <c r="A21" s="210" t="s">
        <v>233</v>
      </c>
      <c r="B21" s="210"/>
      <c r="C21" s="210"/>
      <c r="D21" s="210"/>
    </row>
    <row r="22" spans="1:4" ht="91.5" customHeight="1">
      <c r="A22" s="210" t="s">
        <v>234</v>
      </c>
      <c r="B22" s="210"/>
      <c r="C22" s="210"/>
      <c r="D22" s="210"/>
    </row>
    <row r="23" spans="1:4" ht="36.6" customHeight="1">
      <c r="A23" s="210" t="s">
        <v>144</v>
      </c>
      <c r="B23" s="210"/>
      <c r="C23" s="210"/>
      <c r="D23" s="210"/>
    </row>
    <row r="24" spans="1:4" ht="183" customHeight="1">
      <c r="A24" s="210" t="s">
        <v>145</v>
      </c>
      <c r="B24" s="210"/>
      <c r="C24" s="210"/>
      <c r="D24" s="210"/>
    </row>
    <row r="25" spans="1:4" ht="71.45" customHeight="1">
      <c r="A25" s="210" t="s">
        <v>146</v>
      </c>
      <c r="B25" s="210"/>
      <c r="C25" s="210"/>
      <c r="D25" s="210"/>
    </row>
    <row r="26" spans="1:4" ht="147.6" customHeight="1">
      <c r="A26" s="210" t="s">
        <v>211</v>
      </c>
      <c r="B26" s="210"/>
      <c r="C26" s="210"/>
      <c r="D26" s="210"/>
    </row>
    <row r="27" spans="1:4" ht="92.1" customHeight="1">
      <c r="A27" s="210" t="s">
        <v>235</v>
      </c>
      <c r="B27" s="210"/>
      <c r="C27" s="210"/>
      <c r="D27" s="210"/>
    </row>
    <row r="28" spans="1:4" ht="92.1" customHeight="1">
      <c r="A28" s="210" t="s">
        <v>147</v>
      </c>
      <c r="B28" s="210"/>
      <c r="C28" s="210"/>
      <c r="D28" s="210"/>
    </row>
    <row r="29" spans="1:4" ht="39.6" customHeight="1">
      <c r="A29" s="210" t="s">
        <v>148</v>
      </c>
      <c r="B29" s="210"/>
      <c r="C29" s="210"/>
      <c r="D29" s="210"/>
    </row>
    <row r="30" spans="1:4" ht="72.599999999999994" customHeight="1">
      <c r="A30" s="210" t="s">
        <v>149</v>
      </c>
      <c r="B30" s="210"/>
      <c r="C30" s="210"/>
      <c r="D30" s="210"/>
    </row>
    <row r="31" spans="1:4" ht="92.1" customHeight="1">
      <c r="A31" s="210" t="s">
        <v>150</v>
      </c>
      <c r="B31" s="210"/>
      <c r="C31" s="210"/>
      <c r="D31" s="210"/>
    </row>
    <row r="32" spans="1:4" ht="72.599999999999994" customHeight="1">
      <c r="A32" s="210" t="s">
        <v>151</v>
      </c>
      <c r="B32" s="210"/>
      <c r="C32" s="210"/>
      <c r="D32" s="210"/>
    </row>
    <row r="33" spans="1:4" ht="38.450000000000003" customHeight="1">
      <c r="A33" s="210" t="s">
        <v>152</v>
      </c>
      <c r="B33" s="210"/>
      <c r="C33" s="210"/>
      <c r="D33" s="210"/>
    </row>
    <row r="34" spans="1:4" ht="92.1" customHeight="1">
      <c r="A34" s="210" t="s">
        <v>212</v>
      </c>
      <c r="B34" s="210"/>
      <c r="C34" s="210"/>
      <c r="D34" s="210"/>
    </row>
    <row r="35" spans="1:4" ht="90.95" customHeight="1">
      <c r="A35" s="210" t="s">
        <v>236</v>
      </c>
      <c r="B35" s="210"/>
      <c r="C35" s="210"/>
      <c r="D35" s="210"/>
    </row>
    <row r="36" spans="1:4" ht="162.94999999999999" customHeight="1">
      <c r="A36" s="210" t="s">
        <v>153</v>
      </c>
      <c r="B36" s="210"/>
      <c r="C36" s="210"/>
      <c r="D36" s="210"/>
    </row>
    <row r="37" spans="1:4" ht="73.5" customHeight="1">
      <c r="A37" s="210" t="s">
        <v>154</v>
      </c>
      <c r="B37" s="210"/>
      <c r="C37" s="210"/>
      <c r="D37" s="210"/>
    </row>
    <row r="38" spans="1:4" ht="93.95" customHeight="1">
      <c r="A38" s="210" t="s">
        <v>155</v>
      </c>
      <c r="B38" s="210"/>
      <c r="C38" s="210"/>
      <c r="D38" s="210"/>
    </row>
    <row r="39" spans="1:4" ht="183.6" customHeight="1">
      <c r="A39" s="210" t="s">
        <v>237</v>
      </c>
      <c r="B39" s="210"/>
      <c r="C39" s="210"/>
      <c r="D39" s="210"/>
    </row>
    <row r="40" spans="1:4" ht="109.5" customHeight="1">
      <c r="A40" s="210" t="s">
        <v>156</v>
      </c>
      <c r="B40" s="210"/>
      <c r="C40" s="210"/>
      <c r="D40" s="210"/>
    </row>
    <row r="41" spans="1:4" ht="128.44999999999999" customHeight="1">
      <c r="A41" s="210" t="s">
        <v>157</v>
      </c>
      <c r="B41" s="210"/>
      <c r="C41" s="210"/>
      <c r="D41" s="210"/>
    </row>
    <row r="42" spans="1:4" ht="54" customHeight="1">
      <c r="A42" s="205" t="s">
        <v>168</v>
      </c>
      <c r="B42" s="205"/>
      <c r="C42" s="205"/>
      <c r="D42" s="205"/>
    </row>
    <row r="43" spans="1:4" ht="22.5" customHeight="1">
      <c r="A43" s="199" t="s">
        <v>158</v>
      </c>
      <c r="B43" s="199"/>
      <c r="C43" s="199"/>
      <c r="D43" s="199"/>
    </row>
    <row r="44" spans="1:4" ht="18.75">
      <c r="A44" s="207" t="s">
        <v>159</v>
      </c>
      <c r="B44" s="207"/>
      <c r="C44" s="207"/>
      <c r="D44" s="207"/>
    </row>
    <row r="45" spans="1:4" ht="18.75">
      <c r="A45" s="207" t="s">
        <v>160</v>
      </c>
      <c r="B45" s="207"/>
      <c r="C45" s="207"/>
      <c r="D45" s="207"/>
    </row>
    <row r="46" spans="1:4" ht="18.75">
      <c r="A46" s="207" t="s">
        <v>161</v>
      </c>
      <c r="B46" s="207"/>
      <c r="C46" s="207"/>
      <c r="D46" s="207"/>
    </row>
    <row r="47" spans="1:4" ht="18.75">
      <c r="A47" s="207" t="s">
        <v>162</v>
      </c>
      <c r="B47" s="207"/>
      <c r="C47" s="207"/>
      <c r="D47" s="207"/>
    </row>
    <row r="48" spans="1:4" ht="18.75">
      <c r="A48" s="207" t="s">
        <v>163</v>
      </c>
      <c r="B48" s="207"/>
      <c r="C48" s="207"/>
      <c r="D48" s="207"/>
    </row>
    <row r="49" spans="1:4" ht="18.75">
      <c r="A49" s="207" t="s">
        <v>164</v>
      </c>
      <c r="B49" s="207"/>
      <c r="C49" s="207"/>
      <c r="D49" s="207"/>
    </row>
    <row r="50" spans="1:4" ht="18.75">
      <c r="A50" s="207" t="s">
        <v>165</v>
      </c>
      <c r="B50" s="207"/>
      <c r="C50" s="207"/>
      <c r="D50" s="207"/>
    </row>
    <row r="51" spans="1:4" ht="18.75">
      <c r="A51" s="207" t="s">
        <v>166</v>
      </c>
      <c r="B51" s="207"/>
      <c r="C51" s="207"/>
      <c r="D51" s="207"/>
    </row>
    <row r="52" spans="1:4" ht="19.5" customHeight="1">
      <c r="A52" s="205" t="s">
        <v>169</v>
      </c>
      <c r="B52" s="205"/>
      <c r="C52" s="205"/>
      <c r="D52" s="205"/>
    </row>
    <row r="53" spans="1:4" ht="18.75">
      <c r="A53" s="207" t="s">
        <v>227</v>
      </c>
      <c r="B53" s="207"/>
      <c r="C53" s="207"/>
      <c r="D53" s="207"/>
    </row>
    <row r="54" spans="1:4" ht="18.75">
      <c r="A54" s="207" t="s">
        <v>228</v>
      </c>
      <c r="B54" s="207"/>
      <c r="C54" s="207"/>
      <c r="D54" s="207"/>
    </row>
    <row r="55" spans="1:4" ht="18.75">
      <c r="A55" s="207" t="s">
        <v>229</v>
      </c>
      <c r="B55" s="207"/>
      <c r="C55" s="207"/>
      <c r="D55" s="207"/>
    </row>
    <row r="56" spans="1:4" ht="18.75">
      <c r="A56" s="207" t="s">
        <v>230</v>
      </c>
      <c r="B56" s="207"/>
      <c r="C56" s="207"/>
      <c r="D56" s="207"/>
    </row>
    <row r="57" spans="1:4" ht="18.75">
      <c r="A57" s="3"/>
    </row>
    <row r="58" spans="1:4" ht="18.95" customHeight="1">
      <c r="A58" s="205" t="s">
        <v>170</v>
      </c>
      <c r="B58" s="205"/>
      <c r="C58" s="205"/>
      <c r="D58" s="205"/>
    </row>
    <row r="59" spans="1:4" ht="18.75">
      <c r="A59" s="207" t="s">
        <v>171</v>
      </c>
      <c r="B59" s="207"/>
      <c r="C59" s="207"/>
      <c r="D59" s="207"/>
    </row>
    <row r="60" spans="1:4" ht="18.75">
      <c r="A60" s="207" t="s">
        <v>172</v>
      </c>
      <c r="B60" s="207"/>
      <c r="C60" s="207"/>
      <c r="D60" s="207"/>
    </row>
    <row r="61" spans="1:4" ht="18.75">
      <c r="A61" s="207" t="s">
        <v>173</v>
      </c>
      <c r="B61" s="207"/>
      <c r="C61" s="207"/>
      <c r="D61" s="207"/>
    </row>
    <row r="62" spans="1:4" ht="18.75">
      <c r="A62" s="207" t="s">
        <v>174</v>
      </c>
      <c r="B62" s="207"/>
      <c r="C62" s="207"/>
      <c r="D62" s="207"/>
    </row>
    <row r="63" spans="1:4" ht="18.75">
      <c r="A63" s="207" t="s">
        <v>175</v>
      </c>
      <c r="B63" s="207"/>
      <c r="C63" s="207"/>
      <c r="D63" s="207"/>
    </row>
    <row r="64" spans="1:4" ht="18.75">
      <c r="A64" s="207" t="s">
        <v>176</v>
      </c>
      <c r="B64" s="207"/>
      <c r="C64" s="207"/>
      <c r="D64" s="207"/>
    </row>
    <row r="65" spans="1:4" ht="18.75">
      <c r="A65" s="207" t="s">
        <v>177</v>
      </c>
      <c r="B65" s="207"/>
      <c r="C65" s="207"/>
      <c r="D65" s="207"/>
    </row>
    <row r="66" spans="1:4" ht="18.75">
      <c r="A66" s="207" t="s">
        <v>178</v>
      </c>
      <c r="B66" s="207"/>
      <c r="C66" s="207"/>
      <c r="D66" s="207"/>
    </row>
    <row r="67" spans="1:4" ht="18.75">
      <c r="A67" s="207" t="s">
        <v>179</v>
      </c>
      <c r="B67" s="207"/>
      <c r="C67" s="207"/>
      <c r="D67" s="207"/>
    </row>
    <row r="68" spans="1:4" ht="18.75">
      <c r="A68" s="207" t="s">
        <v>180</v>
      </c>
      <c r="B68" s="207"/>
      <c r="C68" s="207"/>
      <c r="D68" s="207"/>
    </row>
    <row r="69" spans="1:4" ht="18.75">
      <c r="A69" s="207" t="s">
        <v>181</v>
      </c>
      <c r="B69" s="207"/>
      <c r="C69" s="207"/>
      <c r="D69" s="207"/>
    </row>
    <row r="70" spans="1:4" ht="18.75">
      <c r="A70" s="207" t="s">
        <v>182</v>
      </c>
      <c r="B70" s="207"/>
      <c r="C70" s="207"/>
      <c r="D70" s="207"/>
    </row>
    <row r="71" spans="1:4" ht="18.75">
      <c r="A71" s="207" t="s">
        <v>183</v>
      </c>
      <c r="B71" s="207"/>
      <c r="C71" s="207"/>
      <c r="D71" s="207"/>
    </row>
    <row r="72" spans="1:4" ht="18.75">
      <c r="A72" s="207" t="s">
        <v>184</v>
      </c>
      <c r="B72" s="207"/>
      <c r="C72" s="207"/>
      <c r="D72" s="207"/>
    </row>
    <row r="73" spans="1:4" ht="18.75">
      <c r="A73" s="207" t="s">
        <v>185</v>
      </c>
      <c r="B73" s="207"/>
      <c r="C73" s="207"/>
      <c r="D73" s="207"/>
    </row>
    <row r="74" spans="1:4" ht="18.75">
      <c r="A74" s="207" t="s">
        <v>186</v>
      </c>
      <c r="B74" s="207"/>
      <c r="C74" s="207"/>
      <c r="D74" s="207"/>
    </row>
    <row r="75" spans="1:4" ht="18.75">
      <c r="A75" s="207" t="s">
        <v>187</v>
      </c>
      <c r="B75" s="207"/>
      <c r="C75" s="207"/>
      <c r="D75" s="207"/>
    </row>
    <row r="76" spans="1:4" ht="18.75">
      <c r="A76" s="207" t="s">
        <v>188</v>
      </c>
      <c r="B76" s="207"/>
      <c r="C76" s="207"/>
      <c r="D76" s="207"/>
    </row>
    <row r="77" spans="1:4" ht="18.75">
      <c r="A77" s="207" t="s">
        <v>189</v>
      </c>
      <c r="B77" s="207"/>
      <c r="C77" s="207"/>
      <c r="D77" s="207"/>
    </row>
    <row r="78" spans="1:4" ht="18.75">
      <c r="A78" s="207" t="s">
        <v>190</v>
      </c>
      <c r="B78" s="207"/>
      <c r="C78" s="207"/>
      <c r="D78" s="207"/>
    </row>
    <row r="79" spans="1:4" ht="36" customHeight="1">
      <c r="A79" s="199" t="s">
        <v>191</v>
      </c>
      <c r="B79" s="199"/>
      <c r="C79" s="199"/>
      <c r="D79" s="199"/>
    </row>
    <row r="80" spans="1:4" ht="18.75">
      <c r="A80" s="207" t="s">
        <v>192</v>
      </c>
      <c r="B80" s="207"/>
      <c r="C80" s="207"/>
      <c r="D80" s="207"/>
    </row>
    <row r="81" spans="1:4" ht="38.1" customHeight="1">
      <c r="A81" s="199" t="s">
        <v>193</v>
      </c>
      <c r="B81" s="199"/>
      <c r="C81" s="199"/>
      <c r="D81" s="199"/>
    </row>
    <row r="82" spans="1:4">
      <c r="A82" s="195"/>
      <c r="B82" s="195"/>
      <c r="C82" s="195"/>
      <c r="D82" s="195"/>
    </row>
    <row r="83" spans="1:4" ht="18.75">
      <c r="A83" s="178" t="s">
        <v>194</v>
      </c>
      <c r="B83" s="178"/>
      <c r="C83" s="178"/>
      <c r="D83" s="178"/>
    </row>
    <row r="84" spans="1:4" ht="19.5" customHeight="1">
      <c r="A84" s="208" t="s">
        <v>195</v>
      </c>
      <c r="B84" s="208"/>
      <c r="C84" s="208"/>
      <c r="D84" s="208"/>
    </row>
    <row r="85" spans="1:4" ht="309.95" customHeight="1">
      <c r="A85" s="197" t="s">
        <v>196</v>
      </c>
      <c r="B85" s="197"/>
      <c r="C85" s="197"/>
      <c r="D85" s="197"/>
    </row>
    <row r="86" spans="1:4" ht="21.6" customHeight="1">
      <c r="A86" s="208" t="s">
        <v>197</v>
      </c>
      <c r="B86" s="208"/>
      <c r="C86" s="208"/>
      <c r="D86" s="208"/>
    </row>
    <row r="87" spans="1:4" ht="17.100000000000001" customHeight="1">
      <c r="A87" s="199" t="s">
        <v>198</v>
      </c>
      <c r="B87" s="199"/>
      <c r="C87" s="199"/>
      <c r="D87" s="199"/>
    </row>
    <row r="88" spans="1:4" ht="18" customHeight="1">
      <c r="A88" s="199" t="s">
        <v>199</v>
      </c>
      <c r="B88" s="199"/>
      <c r="C88" s="199"/>
      <c r="D88" s="199"/>
    </row>
    <row r="89" spans="1:4" ht="16.5" customHeight="1">
      <c r="A89" s="199" t="s">
        <v>200</v>
      </c>
      <c r="B89" s="199"/>
      <c r="C89" s="199"/>
      <c r="D89" s="199"/>
    </row>
    <row r="90" spans="1:4" ht="18.95" customHeight="1">
      <c r="A90" s="199" t="s">
        <v>201</v>
      </c>
      <c r="B90" s="199"/>
      <c r="C90" s="199"/>
      <c r="D90" s="199"/>
    </row>
    <row r="91" spans="1:4" ht="21" customHeight="1">
      <c r="A91" s="199" t="s">
        <v>202</v>
      </c>
      <c r="B91" s="199"/>
      <c r="C91" s="199"/>
      <c r="D91" s="199"/>
    </row>
    <row r="92" spans="1:4" ht="38.1" customHeight="1">
      <c r="A92" s="199" t="s">
        <v>203</v>
      </c>
      <c r="B92" s="199"/>
      <c r="C92" s="199"/>
      <c r="D92" s="199"/>
    </row>
    <row r="93" spans="1:4">
      <c r="A93" s="195"/>
      <c r="B93" s="195"/>
      <c r="C93" s="195"/>
      <c r="D93" s="195"/>
    </row>
    <row r="94" spans="1:4" ht="18" customHeight="1">
      <c r="A94" s="205" t="s">
        <v>204</v>
      </c>
      <c r="B94" s="205"/>
      <c r="C94" s="205"/>
      <c r="D94" s="205"/>
    </row>
    <row r="95" spans="1:4" ht="18" customHeight="1">
      <c r="A95" s="208" t="s">
        <v>195</v>
      </c>
      <c r="B95" s="208"/>
      <c r="C95" s="208"/>
      <c r="D95" s="208"/>
    </row>
    <row r="96" spans="1:4" ht="73.5" customHeight="1">
      <c r="A96" s="197" t="s">
        <v>205</v>
      </c>
      <c r="B96" s="197"/>
      <c r="C96" s="197"/>
      <c r="D96" s="197"/>
    </row>
    <row r="97" spans="1:4" ht="111" customHeight="1">
      <c r="A97" s="209" t="s">
        <v>206</v>
      </c>
      <c r="B97" s="209"/>
      <c r="C97" s="209"/>
      <c r="D97" s="209"/>
    </row>
    <row r="98" spans="1:4" ht="75.95" customHeight="1">
      <c r="A98" s="197" t="s">
        <v>207</v>
      </c>
      <c r="B98" s="197"/>
      <c r="C98" s="197"/>
      <c r="D98" s="197"/>
    </row>
    <row r="99" spans="1:4" ht="19.5" customHeight="1">
      <c r="A99" s="208" t="s">
        <v>197</v>
      </c>
      <c r="B99" s="208"/>
      <c r="C99" s="208"/>
      <c r="D99" s="208"/>
    </row>
    <row r="100" spans="1:4" ht="128.1" customHeight="1">
      <c r="A100" s="197" t="s">
        <v>208</v>
      </c>
      <c r="B100" s="197"/>
      <c r="C100" s="197"/>
      <c r="D100" s="197"/>
    </row>
    <row r="101" spans="1:4" ht="108" customHeight="1">
      <c r="A101" s="197" t="s">
        <v>209</v>
      </c>
      <c r="B101" s="197"/>
      <c r="C101" s="197"/>
      <c r="D101" s="197"/>
    </row>
    <row r="102" spans="1:4" ht="126.95" customHeight="1">
      <c r="A102" s="197" t="s">
        <v>210</v>
      </c>
      <c r="B102" s="197"/>
      <c r="C102" s="197"/>
      <c r="D102" s="197"/>
    </row>
    <row r="103" spans="1:4" ht="18.75" customHeight="1">
      <c r="A103" s="178" t="s">
        <v>213</v>
      </c>
      <c r="B103" s="178"/>
      <c r="C103" s="178"/>
      <c r="D103" s="178"/>
    </row>
    <row r="104" spans="1:4" ht="18.600000000000001" customHeight="1">
      <c r="A104" s="208" t="s">
        <v>195</v>
      </c>
      <c r="B104" s="208"/>
      <c r="C104" s="208"/>
      <c r="D104" s="208"/>
    </row>
    <row r="105" spans="1:4" ht="36" customHeight="1">
      <c r="A105" s="207" t="s">
        <v>214</v>
      </c>
      <c r="B105" s="207"/>
      <c r="C105" s="207"/>
      <c r="D105" s="207"/>
    </row>
    <row r="106" spans="1:4" ht="39.950000000000003" customHeight="1">
      <c r="A106" s="199" t="s">
        <v>215</v>
      </c>
      <c r="B106" s="199"/>
      <c r="C106" s="199"/>
      <c r="D106" s="199"/>
    </row>
    <row r="107" spans="1:4" ht="90.6" customHeight="1">
      <c r="A107" s="199" t="s">
        <v>224</v>
      </c>
      <c r="B107" s="199"/>
      <c r="C107" s="199"/>
      <c r="D107" s="199"/>
    </row>
    <row r="108" spans="1:4" ht="37.5" customHeight="1">
      <c r="A108" s="207" t="s">
        <v>216</v>
      </c>
      <c r="B108" s="207"/>
      <c r="C108" s="207"/>
      <c r="D108" s="207"/>
    </row>
    <row r="109" spans="1:4" ht="18.75">
      <c r="A109" s="207" t="s">
        <v>217</v>
      </c>
      <c r="B109" s="207"/>
      <c r="C109" s="207"/>
      <c r="D109" s="207"/>
    </row>
    <row r="110" spans="1:4" ht="39" customHeight="1">
      <c r="A110" s="199" t="s">
        <v>218</v>
      </c>
      <c r="B110" s="199"/>
      <c r="C110" s="199"/>
      <c r="D110" s="199"/>
    </row>
    <row r="111" spans="1:4" ht="39" customHeight="1">
      <c r="A111" s="208" t="s">
        <v>226</v>
      </c>
      <c r="B111" s="208"/>
      <c r="C111" s="208"/>
      <c r="D111" s="208"/>
    </row>
    <row r="112" spans="1:4" ht="60" customHeight="1">
      <c r="A112" s="92" t="s">
        <v>219</v>
      </c>
      <c r="B112" s="92" t="s">
        <v>220</v>
      </c>
      <c r="C112" s="92" t="s">
        <v>221</v>
      </c>
      <c r="D112" s="92" t="s">
        <v>222</v>
      </c>
    </row>
    <row r="113" spans="1:5" ht="45.6" customHeight="1">
      <c r="A113" s="7">
        <v>1</v>
      </c>
      <c r="B113" s="93" t="s">
        <v>225</v>
      </c>
      <c r="C113" s="7">
        <v>679</v>
      </c>
      <c r="D113" s="15">
        <f>C113/1237</f>
        <v>0.54890864995957966</v>
      </c>
    </row>
    <row r="114" spans="1:5" ht="31.5">
      <c r="A114" s="7">
        <v>2</v>
      </c>
      <c r="B114" s="14" t="s">
        <v>223</v>
      </c>
      <c r="C114" s="7">
        <v>558</v>
      </c>
      <c r="D114" s="15">
        <f>C114/1237</f>
        <v>0.45109135004042039</v>
      </c>
    </row>
    <row r="116" spans="1:5" ht="18.75">
      <c r="A116" s="206" t="s">
        <v>197</v>
      </c>
      <c r="B116" s="206"/>
      <c r="C116" s="206"/>
      <c r="D116" s="206"/>
      <c r="E116" s="12"/>
    </row>
    <row r="117" spans="1:5" ht="18" customHeight="1">
      <c r="A117" s="199" t="s">
        <v>239</v>
      </c>
      <c r="B117" s="199"/>
      <c r="C117" s="199"/>
      <c r="D117" s="199"/>
    </row>
    <row r="118" spans="1:5" ht="21.95" customHeight="1">
      <c r="A118" s="199" t="s">
        <v>238</v>
      </c>
      <c r="B118" s="199"/>
      <c r="C118" s="199"/>
      <c r="D118" s="199"/>
    </row>
    <row r="119" spans="1:5" ht="35.450000000000003" customHeight="1">
      <c r="A119" s="199" t="s">
        <v>240</v>
      </c>
      <c r="B119" s="199"/>
      <c r="C119" s="199"/>
      <c r="D119" s="199"/>
    </row>
    <row r="120" spans="1:5" ht="18.95" customHeight="1">
      <c r="A120" s="205" t="s">
        <v>241</v>
      </c>
      <c r="B120" s="205"/>
      <c r="C120" s="205"/>
      <c r="D120" s="205"/>
    </row>
    <row r="121" spans="1:5" ht="108" customHeight="1">
      <c r="A121" s="197" t="s">
        <v>242</v>
      </c>
      <c r="B121" s="197"/>
      <c r="C121" s="197"/>
      <c r="D121" s="197"/>
    </row>
    <row r="122" spans="1:5" ht="35.1" customHeight="1">
      <c r="A122" s="197" t="s">
        <v>243</v>
      </c>
      <c r="B122" s="197"/>
      <c r="C122" s="197"/>
      <c r="D122" s="197"/>
    </row>
    <row r="123" spans="1:5" ht="39.950000000000003" customHeight="1">
      <c r="A123" s="197" t="s">
        <v>244</v>
      </c>
      <c r="B123" s="197"/>
      <c r="C123" s="197"/>
      <c r="D123" s="197"/>
    </row>
    <row r="124" spans="1:5" ht="18" customHeight="1">
      <c r="A124" s="197" t="s">
        <v>245</v>
      </c>
      <c r="B124" s="197"/>
      <c r="C124" s="197"/>
      <c r="D124" s="197"/>
    </row>
    <row r="125" spans="1:5" ht="4.5" customHeight="1">
      <c r="A125" s="197"/>
      <c r="B125" s="197"/>
      <c r="C125" s="197"/>
      <c r="D125" s="197"/>
    </row>
    <row r="126" spans="1:5" ht="56.1" customHeight="1">
      <c r="A126" s="197" t="s">
        <v>246</v>
      </c>
      <c r="B126" s="197"/>
      <c r="C126" s="197"/>
      <c r="D126" s="197"/>
    </row>
    <row r="127" spans="1:5" ht="74.45" customHeight="1">
      <c r="A127" s="197" t="s">
        <v>247</v>
      </c>
      <c r="B127" s="197"/>
      <c r="C127" s="197"/>
      <c r="D127" s="197"/>
    </row>
    <row r="128" spans="1:5" ht="59.1" customHeight="1">
      <c r="A128" s="7" t="s">
        <v>219</v>
      </c>
      <c r="B128" s="7" t="s">
        <v>220</v>
      </c>
      <c r="C128" s="7" t="s">
        <v>221</v>
      </c>
      <c r="D128" s="7" t="s">
        <v>248</v>
      </c>
    </row>
    <row r="129" spans="1:4" ht="35.1" customHeight="1">
      <c r="A129" s="7">
        <v>1</v>
      </c>
      <c r="B129" s="93" t="s">
        <v>223</v>
      </c>
      <c r="C129" s="7">
        <v>848</v>
      </c>
      <c r="D129" s="15">
        <f>848/1075</f>
        <v>0.78883720930232559</v>
      </c>
    </row>
    <row r="130" spans="1:4" ht="23.1" customHeight="1">
      <c r="A130" s="7">
        <v>2</v>
      </c>
      <c r="B130" s="93" t="s">
        <v>249</v>
      </c>
      <c r="C130" s="7">
        <v>227</v>
      </c>
      <c r="D130" s="15">
        <f>227/1075</f>
        <v>0.21116279069767441</v>
      </c>
    </row>
    <row r="132" spans="1:4" ht="76.5" customHeight="1">
      <c r="A132" s="197" t="s">
        <v>250</v>
      </c>
      <c r="B132" s="197"/>
      <c r="C132" s="197"/>
      <c r="D132" s="197"/>
    </row>
    <row r="133" spans="1:4" ht="110.25" customHeight="1">
      <c r="A133" s="199" t="s">
        <v>758</v>
      </c>
      <c r="B133" s="199"/>
      <c r="C133" s="199"/>
      <c r="D133" s="199"/>
    </row>
    <row r="134" spans="1:4" ht="36" customHeight="1">
      <c r="A134" s="199"/>
      <c r="B134" s="199"/>
      <c r="C134" s="199"/>
      <c r="D134" s="199"/>
    </row>
    <row r="135" spans="1:4" ht="140.25" customHeight="1">
      <c r="A135" s="199"/>
      <c r="B135" s="199"/>
      <c r="C135" s="199"/>
      <c r="D135" s="199"/>
    </row>
    <row r="136" spans="1:4" ht="129" customHeight="1">
      <c r="A136" s="199"/>
      <c r="B136" s="199"/>
      <c r="C136" s="199"/>
      <c r="D136" s="199"/>
    </row>
    <row r="137" spans="1:4" ht="51" customHeight="1">
      <c r="A137" s="199"/>
      <c r="B137" s="199"/>
      <c r="C137" s="199"/>
      <c r="D137" s="199"/>
    </row>
    <row r="138" spans="1:4" ht="72.599999999999994" customHeight="1">
      <c r="A138" s="199"/>
      <c r="B138" s="199"/>
      <c r="C138" s="199"/>
      <c r="D138" s="199"/>
    </row>
    <row r="139" spans="1:4" ht="30.6" customHeight="1">
      <c r="A139" s="199"/>
      <c r="B139" s="199"/>
      <c r="C139" s="199"/>
      <c r="D139" s="199"/>
    </row>
    <row r="140" spans="1:4" ht="24.95" customHeight="1">
      <c r="A140" s="199"/>
      <c r="B140" s="199"/>
      <c r="C140" s="199"/>
      <c r="D140" s="199"/>
    </row>
    <row r="141" spans="1:4" ht="30.6" customHeight="1">
      <c r="A141" s="199"/>
      <c r="B141" s="199"/>
      <c r="C141" s="199"/>
      <c r="D141" s="199"/>
    </row>
    <row r="142" spans="1:4" ht="30.6" customHeight="1">
      <c r="A142" s="199"/>
      <c r="B142" s="199"/>
      <c r="C142" s="199"/>
      <c r="D142" s="199"/>
    </row>
    <row r="143" spans="1:4" ht="30.6" customHeight="1">
      <c r="A143" s="199"/>
      <c r="B143" s="199"/>
      <c r="C143" s="199"/>
      <c r="D143" s="199"/>
    </row>
    <row r="144" spans="1:4" ht="30.6" customHeight="1">
      <c r="A144" s="199"/>
      <c r="B144" s="199"/>
      <c r="C144" s="199"/>
      <c r="D144" s="199"/>
    </row>
    <row r="145" spans="1:4" ht="30.6" customHeight="1">
      <c r="A145" s="199"/>
      <c r="B145" s="199"/>
      <c r="C145" s="199"/>
      <c r="D145" s="199"/>
    </row>
    <row r="146" spans="1:4" ht="27.95" customHeight="1">
      <c r="A146" s="199"/>
      <c r="B146" s="199"/>
      <c r="C146" s="199"/>
      <c r="D146" s="199"/>
    </row>
    <row r="147" spans="1:4" ht="30.6" customHeight="1">
      <c r="A147" s="199"/>
      <c r="B147" s="199"/>
      <c r="C147" s="199"/>
      <c r="D147" s="199"/>
    </row>
    <row r="148" spans="1:4" ht="30.6" customHeight="1">
      <c r="A148" s="199"/>
      <c r="B148" s="199"/>
      <c r="C148" s="199"/>
      <c r="D148" s="199"/>
    </row>
    <row r="149" spans="1:4" ht="18" customHeight="1">
      <c r="A149" s="199"/>
      <c r="B149" s="199"/>
      <c r="C149" s="199"/>
      <c r="D149" s="199"/>
    </row>
    <row r="150" spans="1:4" ht="18" customHeight="1">
      <c r="A150" s="199"/>
      <c r="B150" s="199"/>
      <c r="C150" s="199"/>
      <c r="D150" s="199"/>
    </row>
    <row r="151" spans="1:4" ht="365.45" customHeight="1">
      <c r="A151" s="199"/>
      <c r="B151" s="199"/>
      <c r="C151" s="199"/>
      <c r="D151" s="199"/>
    </row>
    <row r="152" spans="1:4" ht="36" customHeight="1">
      <c r="A152" s="203" t="s">
        <v>251</v>
      </c>
      <c r="B152" s="203"/>
      <c r="C152" s="203"/>
      <c r="D152" s="203"/>
    </row>
    <row r="153" spans="1:4" ht="18.75">
      <c r="A153" s="204" t="s">
        <v>252</v>
      </c>
      <c r="B153" s="204"/>
      <c r="C153" s="204"/>
      <c r="D153" s="204"/>
    </row>
    <row r="154" spans="1:4" ht="165.95" customHeight="1">
      <c r="A154" s="197" t="s">
        <v>253</v>
      </c>
      <c r="B154" s="197"/>
      <c r="C154" s="197"/>
      <c r="D154" s="197"/>
    </row>
    <row r="155" spans="1:4" ht="40.5" customHeight="1">
      <c r="A155" s="197" t="s">
        <v>254</v>
      </c>
      <c r="B155" s="197"/>
      <c r="C155" s="197"/>
      <c r="D155" s="197"/>
    </row>
    <row r="156" spans="1:4" ht="72" customHeight="1">
      <c r="A156" s="197" t="s">
        <v>255</v>
      </c>
      <c r="B156" s="197"/>
      <c r="C156" s="197"/>
      <c r="D156" s="197"/>
    </row>
    <row r="157" spans="1:4" ht="90.95" customHeight="1">
      <c r="A157" s="197" t="s">
        <v>256</v>
      </c>
      <c r="B157" s="197"/>
      <c r="C157" s="197"/>
      <c r="D157" s="197"/>
    </row>
    <row r="158" spans="1:4" ht="18.600000000000001" customHeight="1">
      <c r="A158" s="202" t="s">
        <v>257</v>
      </c>
      <c r="B158" s="202"/>
      <c r="C158" s="202"/>
      <c r="D158" s="202"/>
    </row>
    <row r="159" spans="1:4" ht="21" customHeight="1">
      <c r="A159" s="197" t="s">
        <v>259</v>
      </c>
      <c r="B159" s="197"/>
      <c r="C159" s="197"/>
      <c r="D159" s="197"/>
    </row>
    <row r="160" spans="1:4" ht="56.25" customHeight="1">
      <c r="A160" s="197" t="s">
        <v>258</v>
      </c>
      <c r="B160" s="197"/>
      <c r="C160" s="197"/>
      <c r="D160" s="197"/>
    </row>
    <row r="161" spans="1:4" ht="54.95" customHeight="1">
      <c r="A161" s="197" t="s">
        <v>260</v>
      </c>
      <c r="B161" s="197"/>
      <c r="C161" s="197"/>
      <c r="D161" s="197"/>
    </row>
    <row r="162" spans="1:4" ht="38.1" customHeight="1">
      <c r="A162" s="197" t="s">
        <v>261</v>
      </c>
      <c r="B162" s="197"/>
      <c r="C162" s="197"/>
      <c r="D162" s="197"/>
    </row>
    <row r="163" spans="1:4" ht="36" customHeight="1">
      <c r="A163" s="196" t="s">
        <v>262</v>
      </c>
      <c r="B163" s="196"/>
      <c r="C163" s="196"/>
      <c r="D163" s="196"/>
    </row>
    <row r="164" spans="1:4" ht="37.5" customHeight="1">
      <c r="A164" s="196" t="s">
        <v>263</v>
      </c>
      <c r="B164" s="196"/>
      <c r="C164" s="196"/>
      <c r="D164" s="196"/>
    </row>
    <row r="165" spans="1:4" ht="53.1" customHeight="1">
      <c r="A165" s="200" t="s">
        <v>264</v>
      </c>
      <c r="B165" s="200"/>
      <c r="C165" s="200"/>
      <c r="D165" s="200"/>
    </row>
    <row r="166" spans="1:4" ht="57" customHeight="1">
      <c r="A166" s="197" t="s">
        <v>265</v>
      </c>
      <c r="B166" s="197"/>
      <c r="C166" s="197"/>
      <c r="D166" s="197"/>
    </row>
    <row r="167" spans="1:4" ht="147.6" customHeight="1">
      <c r="A167" s="197" t="s">
        <v>266</v>
      </c>
      <c r="B167" s="197"/>
      <c r="C167" s="197"/>
      <c r="D167" s="197"/>
    </row>
    <row r="168" spans="1:4" ht="150.94999999999999" customHeight="1">
      <c r="A168" s="197" t="s">
        <v>267</v>
      </c>
      <c r="B168" s="197"/>
      <c r="C168" s="197"/>
      <c r="D168" s="197"/>
    </row>
    <row r="169" spans="1:4" ht="53.45" customHeight="1">
      <c r="A169" s="200" t="s">
        <v>268</v>
      </c>
      <c r="B169" s="200"/>
      <c r="C169" s="200"/>
      <c r="D169" s="200"/>
    </row>
    <row r="170" spans="1:4" ht="90.6" customHeight="1">
      <c r="A170" s="197" t="s">
        <v>269</v>
      </c>
      <c r="B170" s="197"/>
      <c r="C170" s="197"/>
      <c r="D170" s="197"/>
    </row>
    <row r="171" spans="1:4" ht="57" customHeight="1">
      <c r="A171" s="197" t="s">
        <v>270</v>
      </c>
      <c r="B171" s="197"/>
      <c r="C171" s="197"/>
      <c r="D171" s="197"/>
    </row>
    <row r="172" spans="1:4" ht="129.75" customHeight="1">
      <c r="A172" s="197" t="s">
        <v>271</v>
      </c>
      <c r="B172" s="197"/>
      <c r="C172" s="197"/>
      <c r="D172" s="197"/>
    </row>
    <row r="173" spans="1:4" ht="108" customHeight="1">
      <c r="A173" s="197" t="s">
        <v>272</v>
      </c>
      <c r="B173" s="197"/>
      <c r="C173" s="197"/>
      <c r="D173" s="197"/>
    </row>
    <row r="174" spans="1:4" ht="20.100000000000001" customHeight="1">
      <c r="A174" s="201" t="s">
        <v>273</v>
      </c>
      <c r="B174" s="201"/>
      <c r="C174" s="201"/>
      <c r="D174" s="201"/>
    </row>
    <row r="175" spans="1:4" ht="18.75">
      <c r="A175" s="196" t="s">
        <v>274</v>
      </c>
      <c r="B175" s="196"/>
      <c r="C175" s="196"/>
      <c r="D175" s="196"/>
    </row>
    <row r="176" spans="1:4" ht="18.75">
      <c r="A176" s="196" t="s">
        <v>275</v>
      </c>
      <c r="B176" s="196"/>
      <c r="C176" s="196"/>
      <c r="D176" s="196"/>
    </row>
    <row r="177" spans="1:4" ht="18.75">
      <c r="A177" s="196" t="s">
        <v>276</v>
      </c>
      <c r="B177" s="196"/>
      <c r="C177" s="196"/>
      <c r="D177" s="196"/>
    </row>
    <row r="178" spans="1:4" ht="24.75" customHeight="1">
      <c r="A178" s="198" t="s">
        <v>277</v>
      </c>
      <c r="B178" s="198"/>
      <c r="C178" s="198"/>
      <c r="D178" s="198"/>
    </row>
    <row r="179" spans="1:4" ht="36.75" customHeight="1">
      <c r="A179" s="196" t="s">
        <v>278</v>
      </c>
      <c r="B179" s="196"/>
      <c r="C179" s="196"/>
      <c r="D179" s="196"/>
    </row>
    <row r="180" spans="1:4" ht="38.25" customHeight="1">
      <c r="A180" s="196" t="s">
        <v>279</v>
      </c>
      <c r="B180" s="196"/>
      <c r="C180" s="196"/>
      <c r="D180" s="196"/>
    </row>
    <row r="181" spans="1:4" ht="20.25" customHeight="1">
      <c r="A181" s="198" t="s">
        <v>280</v>
      </c>
      <c r="B181" s="198"/>
      <c r="C181" s="198"/>
      <c r="D181" s="198"/>
    </row>
    <row r="182" spans="1:4" ht="18.75">
      <c r="A182" s="196" t="s">
        <v>281</v>
      </c>
      <c r="B182" s="196"/>
      <c r="C182" s="196"/>
      <c r="D182" s="196"/>
    </row>
    <row r="183" spans="1:4" ht="33.950000000000003" customHeight="1">
      <c r="A183" s="200" t="s">
        <v>282</v>
      </c>
      <c r="B183" s="200"/>
      <c r="C183" s="200"/>
      <c r="D183" s="200"/>
    </row>
    <row r="184" spans="1:4" ht="73.5" customHeight="1">
      <c r="A184" s="199" t="s">
        <v>283</v>
      </c>
      <c r="B184" s="199"/>
      <c r="C184" s="199"/>
      <c r="D184" s="199"/>
    </row>
    <row r="185" spans="1:4" ht="53.45" customHeight="1">
      <c r="A185" s="197" t="s">
        <v>284</v>
      </c>
      <c r="B185" s="197"/>
      <c r="C185" s="197"/>
      <c r="D185" s="197"/>
    </row>
    <row r="186" spans="1:4" ht="18.75">
      <c r="A186" s="196" t="s">
        <v>285</v>
      </c>
      <c r="B186" s="196"/>
      <c r="C186" s="196"/>
      <c r="D186" s="196"/>
    </row>
    <row r="187" spans="1:4" ht="42" customHeight="1">
      <c r="A187" s="196" t="s">
        <v>286</v>
      </c>
      <c r="B187" s="196"/>
      <c r="C187" s="196"/>
      <c r="D187" s="196"/>
    </row>
    <row r="188" spans="1:4" ht="55.5" customHeight="1">
      <c r="A188" s="197" t="s">
        <v>287</v>
      </c>
      <c r="B188" s="197"/>
      <c r="C188" s="197"/>
      <c r="D188" s="197"/>
    </row>
    <row r="189" spans="1:4" ht="74.45" customHeight="1">
      <c r="A189" s="199" t="s">
        <v>290</v>
      </c>
      <c r="B189" s="199"/>
      <c r="C189" s="199"/>
      <c r="D189" s="199"/>
    </row>
    <row r="190" spans="1:4" ht="18.75">
      <c r="A190" s="196" t="s">
        <v>288</v>
      </c>
      <c r="B190" s="196"/>
      <c r="C190" s="196"/>
      <c r="D190" s="196"/>
    </row>
    <row r="191" spans="1:4" ht="18.75">
      <c r="A191" s="196" t="s">
        <v>289</v>
      </c>
      <c r="B191" s="196"/>
      <c r="C191" s="196"/>
      <c r="D191" s="196"/>
    </row>
    <row r="192" spans="1:4" ht="92.1" customHeight="1">
      <c r="A192" s="197" t="s">
        <v>291</v>
      </c>
      <c r="B192" s="197"/>
      <c r="C192" s="197"/>
      <c r="D192" s="197"/>
    </row>
    <row r="193" spans="1:4" ht="92.45" customHeight="1">
      <c r="A193" s="197" t="s">
        <v>292</v>
      </c>
      <c r="B193" s="197"/>
      <c r="C193" s="197"/>
      <c r="D193" s="197"/>
    </row>
    <row r="194" spans="1:4" ht="147.6" customHeight="1">
      <c r="A194" s="197" t="s">
        <v>293</v>
      </c>
      <c r="B194" s="197"/>
      <c r="C194" s="197"/>
      <c r="D194" s="197"/>
    </row>
    <row r="195" spans="1:4" ht="20.25" customHeight="1">
      <c r="A195" s="198" t="s">
        <v>294</v>
      </c>
      <c r="B195" s="198"/>
      <c r="C195" s="198"/>
      <c r="D195" s="198"/>
    </row>
    <row r="196" spans="1:4" ht="18" customHeight="1">
      <c r="A196" s="178" t="s">
        <v>295</v>
      </c>
      <c r="B196" s="178"/>
      <c r="C196" s="178" t="s">
        <v>296</v>
      </c>
      <c r="D196" s="178"/>
    </row>
    <row r="197" spans="1:4" ht="33.75" customHeight="1">
      <c r="A197" s="11"/>
      <c r="B197" s="11"/>
      <c r="C197" s="11"/>
      <c r="D197" s="11"/>
    </row>
    <row r="198" spans="1:4">
      <c r="A198" s="13"/>
      <c r="B198" s="13"/>
      <c r="C198" s="13"/>
      <c r="D198" s="13"/>
    </row>
    <row r="199" spans="1:4">
      <c r="A199" s="195"/>
      <c r="B199" s="195"/>
      <c r="C199" s="195"/>
      <c r="D199" s="195"/>
    </row>
    <row r="200" spans="1:4">
      <c r="A200" s="195"/>
      <c r="B200" s="195"/>
      <c r="C200" s="195"/>
      <c r="D200" s="195"/>
    </row>
    <row r="201" spans="1:4">
      <c r="A201" s="195"/>
      <c r="B201" s="195"/>
      <c r="C201" s="195"/>
      <c r="D201" s="195"/>
    </row>
    <row r="202" spans="1:4">
      <c r="A202" s="195"/>
      <c r="B202" s="195"/>
      <c r="C202" s="195"/>
      <c r="D202" s="195"/>
    </row>
    <row r="203" spans="1:4" ht="5.0999999999999996" customHeight="1">
      <c r="A203" s="195"/>
      <c r="B203" s="195"/>
      <c r="C203" s="195"/>
      <c r="D203" s="195"/>
    </row>
    <row r="204" spans="1:4" hidden="1">
      <c r="A204" s="195"/>
      <c r="B204" s="195"/>
      <c r="C204" s="195"/>
      <c r="D204" s="195"/>
    </row>
    <row r="205" spans="1:4" ht="5.0999999999999996" customHeight="1">
      <c r="A205" s="195"/>
      <c r="B205" s="195"/>
      <c r="C205" s="195"/>
      <c r="D205" s="195"/>
    </row>
    <row r="206" spans="1:4" hidden="1">
      <c r="A206" s="195"/>
      <c r="B206" s="195"/>
      <c r="C206" s="195"/>
      <c r="D206" s="195"/>
    </row>
    <row r="207" spans="1:4" ht="9" hidden="1" customHeight="1">
      <c r="A207" s="195"/>
      <c r="B207" s="195"/>
      <c r="C207" s="195"/>
      <c r="D207" s="195"/>
    </row>
    <row r="208" spans="1:4">
      <c r="A208" s="195"/>
      <c r="B208" s="195"/>
      <c r="C208" s="195"/>
      <c r="D208" s="195"/>
    </row>
    <row r="209" spans="1:4">
      <c r="A209" s="195"/>
      <c r="B209" s="195"/>
      <c r="C209" s="195"/>
      <c r="D209" s="195"/>
    </row>
    <row r="210" spans="1:4">
      <c r="A210" s="195"/>
      <c r="B210" s="195"/>
      <c r="C210" s="195"/>
      <c r="D210" s="195"/>
    </row>
    <row r="211" spans="1:4" ht="9.9499999999999993" customHeight="1">
      <c r="A211" s="195"/>
      <c r="B211" s="195"/>
      <c r="C211" s="195"/>
      <c r="D211" s="195"/>
    </row>
    <row r="212" spans="1:4">
      <c r="A212" s="195"/>
      <c r="B212" s="195"/>
      <c r="C212" s="195"/>
      <c r="D212" s="195"/>
    </row>
    <row r="213" spans="1:4">
      <c r="A213" s="195"/>
      <c r="B213" s="195"/>
      <c r="C213" s="195"/>
      <c r="D213" s="195"/>
    </row>
    <row r="214" spans="1:4" ht="16.5" customHeight="1">
      <c r="A214" s="195"/>
      <c r="B214" s="195"/>
      <c r="C214" s="195"/>
      <c r="D214" s="195"/>
    </row>
    <row r="215" spans="1:4">
      <c r="A215" s="195"/>
      <c r="B215" s="195"/>
      <c r="C215" s="195"/>
      <c r="D215" s="195"/>
    </row>
    <row r="216" spans="1:4">
      <c r="A216" s="195"/>
      <c r="B216" s="195"/>
      <c r="C216" s="195"/>
      <c r="D216" s="195"/>
    </row>
    <row r="217" spans="1:4">
      <c r="A217" s="195"/>
      <c r="B217" s="195"/>
      <c r="C217" s="195"/>
      <c r="D217" s="195"/>
    </row>
    <row r="218" spans="1:4">
      <c r="A218" s="195"/>
      <c r="B218" s="195"/>
      <c r="C218" s="195"/>
      <c r="D218" s="195"/>
    </row>
    <row r="219" spans="1:4">
      <c r="A219" s="195"/>
      <c r="B219" s="195"/>
      <c r="C219" s="195"/>
      <c r="D219" s="195"/>
    </row>
    <row r="220" spans="1:4" ht="3.95" customHeight="1">
      <c r="A220" s="195"/>
      <c r="B220" s="195"/>
      <c r="C220" s="195"/>
      <c r="D220" s="195"/>
    </row>
    <row r="221" spans="1:4" ht="77.25" customHeight="1">
      <c r="A221" s="196" t="s">
        <v>297</v>
      </c>
      <c r="B221" s="196"/>
      <c r="C221" s="196"/>
      <c r="D221" s="196"/>
    </row>
    <row r="222" spans="1:4">
      <c r="A222" s="195"/>
      <c r="B222" s="195"/>
      <c r="C222" s="195"/>
      <c r="D222" s="195"/>
    </row>
    <row r="223" spans="1:4">
      <c r="A223" s="195"/>
      <c r="B223" s="195"/>
      <c r="C223" s="195"/>
      <c r="D223" s="195"/>
    </row>
    <row r="224" spans="1:4">
      <c r="A224" s="195"/>
      <c r="B224" s="195"/>
      <c r="C224" s="195"/>
      <c r="D224" s="195"/>
    </row>
    <row r="225" spans="1:4">
      <c r="A225" s="195"/>
      <c r="B225" s="195"/>
      <c r="C225" s="195"/>
      <c r="D225" s="195"/>
    </row>
    <row r="226" spans="1:4">
      <c r="A226" s="195"/>
      <c r="B226" s="195"/>
      <c r="C226" s="195"/>
      <c r="D226" s="195"/>
    </row>
    <row r="227" spans="1:4">
      <c r="A227" s="195"/>
      <c r="B227" s="195"/>
      <c r="C227" s="195"/>
      <c r="D227" s="195"/>
    </row>
    <row r="228" spans="1:4">
      <c r="A228" s="195"/>
      <c r="B228" s="195"/>
      <c r="C228" s="195"/>
      <c r="D228" s="195"/>
    </row>
    <row r="229" spans="1:4">
      <c r="A229" s="195"/>
      <c r="B229" s="195"/>
      <c r="C229" s="195"/>
      <c r="D229" s="195"/>
    </row>
    <row r="230" spans="1:4">
      <c r="A230" s="195"/>
      <c r="B230" s="195"/>
      <c r="C230" s="195"/>
      <c r="D230" s="195"/>
    </row>
    <row r="231" spans="1:4">
      <c r="A231" s="195"/>
      <c r="B231" s="195"/>
      <c r="C231" s="195"/>
      <c r="D231" s="195"/>
    </row>
    <row r="232" spans="1:4">
      <c r="A232" s="195"/>
      <c r="B232" s="195"/>
      <c r="C232" s="195"/>
      <c r="D232" s="195"/>
    </row>
    <row r="233" spans="1:4">
      <c r="A233" s="195"/>
      <c r="B233" s="195"/>
      <c r="C233" s="195"/>
      <c r="D233" s="195"/>
    </row>
    <row r="234" spans="1:4">
      <c r="A234" s="195"/>
      <c r="B234" s="195"/>
      <c r="C234" s="195"/>
      <c r="D234" s="195"/>
    </row>
    <row r="235" spans="1:4">
      <c r="A235" s="195"/>
      <c r="B235" s="195"/>
      <c r="C235" s="195"/>
      <c r="D235" s="195"/>
    </row>
    <row r="236" spans="1:4">
      <c r="A236" s="195"/>
      <c r="B236" s="195"/>
      <c r="C236" s="195"/>
      <c r="D236" s="195"/>
    </row>
    <row r="237" spans="1:4">
      <c r="A237" s="195"/>
      <c r="B237" s="195"/>
      <c r="C237" s="195"/>
      <c r="D237" s="195"/>
    </row>
    <row r="238" spans="1:4">
      <c r="A238" s="195"/>
      <c r="B238" s="195"/>
      <c r="C238" s="195"/>
      <c r="D238" s="195"/>
    </row>
    <row r="239" spans="1:4">
      <c r="A239" s="195"/>
      <c r="B239" s="195"/>
      <c r="C239" s="195"/>
      <c r="D239" s="195"/>
    </row>
    <row r="240" spans="1:4">
      <c r="A240" s="195"/>
      <c r="B240" s="195"/>
      <c r="C240" s="195"/>
      <c r="D240" s="195"/>
    </row>
    <row r="241" spans="1:4">
      <c r="A241" s="195"/>
      <c r="B241" s="195"/>
      <c r="C241" s="195"/>
      <c r="D241" s="195"/>
    </row>
    <row r="242" spans="1:4">
      <c r="A242" s="195"/>
      <c r="B242" s="195"/>
      <c r="C242" s="195"/>
      <c r="D242" s="195"/>
    </row>
    <row r="243" spans="1:4">
      <c r="A243" s="195"/>
      <c r="B243" s="195"/>
      <c r="C243" s="195"/>
      <c r="D243" s="195"/>
    </row>
    <row r="244" spans="1:4">
      <c r="A244" s="195"/>
      <c r="B244" s="195"/>
      <c r="C244" s="195"/>
      <c r="D244" s="195"/>
    </row>
    <row r="245" spans="1:4">
      <c r="A245" s="195"/>
      <c r="B245" s="195"/>
      <c r="C245" s="195"/>
      <c r="D245" s="195"/>
    </row>
    <row r="246" spans="1:4">
      <c r="A246" s="195"/>
      <c r="B246" s="195"/>
      <c r="C246" s="195"/>
      <c r="D246" s="195"/>
    </row>
    <row r="247" spans="1:4">
      <c r="A247" s="195"/>
      <c r="B247" s="195"/>
      <c r="C247" s="195"/>
      <c r="D247" s="195"/>
    </row>
    <row r="248" spans="1:4">
      <c r="A248" s="195"/>
      <c r="B248" s="195"/>
      <c r="C248" s="195"/>
      <c r="D248" s="195"/>
    </row>
    <row r="249" spans="1:4">
      <c r="A249" s="195"/>
      <c r="B249" s="195"/>
      <c r="C249" s="195"/>
      <c r="D249" s="195"/>
    </row>
    <row r="250" spans="1:4">
      <c r="A250" s="195"/>
      <c r="B250" s="195"/>
      <c r="C250" s="195"/>
      <c r="D250" s="195"/>
    </row>
    <row r="251" spans="1:4">
      <c r="A251" s="195"/>
      <c r="B251" s="195"/>
      <c r="C251" s="195"/>
      <c r="D251" s="195"/>
    </row>
    <row r="252" spans="1:4">
      <c r="A252" s="195"/>
      <c r="B252" s="195"/>
      <c r="C252" s="195"/>
      <c r="D252" s="195"/>
    </row>
    <row r="253" spans="1:4">
      <c r="A253" s="195"/>
      <c r="B253" s="195"/>
      <c r="C253" s="195"/>
      <c r="D253" s="195"/>
    </row>
    <row r="254" spans="1:4">
      <c r="A254" s="195"/>
      <c r="B254" s="195"/>
      <c r="C254" s="195"/>
      <c r="D254" s="195"/>
    </row>
    <row r="255" spans="1:4">
      <c r="A255" s="195"/>
      <c r="B255" s="195"/>
      <c r="C255" s="195"/>
      <c r="D255" s="195"/>
    </row>
    <row r="256" spans="1:4">
      <c r="A256" s="195"/>
      <c r="B256" s="195"/>
      <c r="C256" s="195"/>
      <c r="D256" s="195"/>
    </row>
    <row r="257" spans="1:4">
      <c r="A257" s="195"/>
      <c r="B257" s="195"/>
      <c r="C257" s="195"/>
      <c r="D257" s="195"/>
    </row>
    <row r="258" spans="1:4">
      <c r="A258" s="195"/>
      <c r="B258" s="195"/>
      <c r="C258" s="195"/>
      <c r="D258" s="195"/>
    </row>
    <row r="259" spans="1:4">
      <c r="A259" s="195"/>
      <c r="B259" s="195"/>
      <c r="C259" s="195"/>
      <c r="D259" s="195"/>
    </row>
    <row r="260" spans="1:4">
      <c r="A260" s="195"/>
      <c r="B260" s="195"/>
      <c r="C260" s="195"/>
      <c r="D260" s="195"/>
    </row>
    <row r="261" spans="1:4">
      <c r="A261" s="195"/>
      <c r="B261" s="195"/>
      <c r="C261" s="195"/>
      <c r="D261" s="195"/>
    </row>
    <row r="262" spans="1:4">
      <c r="A262" s="195"/>
      <c r="B262" s="195"/>
      <c r="C262" s="195"/>
      <c r="D262" s="195"/>
    </row>
    <row r="263" spans="1:4">
      <c r="A263" s="195"/>
      <c r="B263" s="195"/>
      <c r="C263" s="195"/>
      <c r="D263" s="195"/>
    </row>
    <row r="264" spans="1:4">
      <c r="A264" s="195"/>
      <c r="B264" s="195"/>
      <c r="C264" s="195"/>
      <c r="D264" s="195"/>
    </row>
    <row r="265" spans="1:4">
      <c r="A265" s="195"/>
      <c r="B265" s="195"/>
      <c r="C265" s="195"/>
      <c r="D265" s="195"/>
    </row>
    <row r="266" spans="1:4">
      <c r="A266" s="195"/>
      <c r="B266" s="195"/>
      <c r="C266" s="195"/>
      <c r="D266" s="195"/>
    </row>
    <row r="267" spans="1:4">
      <c r="A267" s="195"/>
      <c r="B267" s="195"/>
      <c r="C267" s="195"/>
      <c r="D267" s="195"/>
    </row>
    <row r="268" spans="1:4">
      <c r="A268" s="195"/>
      <c r="B268" s="195"/>
      <c r="C268" s="195"/>
      <c r="D268" s="195"/>
    </row>
    <row r="269" spans="1:4">
      <c r="A269" s="195"/>
      <c r="B269" s="195"/>
      <c r="C269" s="195"/>
      <c r="D269" s="195"/>
    </row>
    <row r="270" spans="1:4">
      <c r="A270" s="195"/>
      <c r="B270" s="195"/>
      <c r="C270" s="195"/>
      <c r="D270" s="195"/>
    </row>
    <row r="271" spans="1:4">
      <c r="A271" s="195"/>
      <c r="B271" s="195"/>
      <c r="C271" s="195"/>
      <c r="D271" s="195"/>
    </row>
    <row r="272" spans="1:4">
      <c r="A272" s="195"/>
      <c r="B272" s="195"/>
      <c r="C272" s="195"/>
      <c r="D272" s="195"/>
    </row>
    <row r="273" spans="1:4">
      <c r="A273" s="195"/>
      <c r="B273" s="195"/>
      <c r="C273" s="195"/>
      <c r="D273" s="195"/>
    </row>
    <row r="274" spans="1:4">
      <c r="A274" s="195"/>
      <c r="B274" s="195"/>
      <c r="C274" s="195"/>
      <c r="D274" s="195"/>
    </row>
    <row r="275" spans="1:4">
      <c r="A275" s="195"/>
      <c r="B275" s="195"/>
      <c r="C275" s="195"/>
      <c r="D275" s="195"/>
    </row>
    <row r="276" spans="1:4">
      <c r="A276" s="195"/>
      <c r="B276" s="195"/>
      <c r="C276" s="195"/>
      <c r="D276" s="195"/>
    </row>
    <row r="277" spans="1:4">
      <c r="A277" s="195"/>
      <c r="B277" s="195"/>
      <c r="C277" s="195"/>
      <c r="D277" s="195"/>
    </row>
    <row r="278" spans="1:4">
      <c r="A278" s="195"/>
      <c r="B278" s="195"/>
      <c r="C278" s="195"/>
      <c r="D278" s="195"/>
    </row>
    <row r="279" spans="1:4">
      <c r="A279" s="195"/>
      <c r="B279" s="195"/>
      <c r="C279" s="195"/>
      <c r="D279" s="195"/>
    </row>
    <row r="280" spans="1:4">
      <c r="A280" s="195"/>
      <c r="B280" s="195"/>
      <c r="C280" s="195"/>
      <c r="D280" s="195"/>
    </row>
    <row r="281" spans="1:4">
      <c r="A281" s="195"/>
      <c r="B281" s="195"/>
      <c r="C281" s="195"/>
      <c r="D281" s="195"/>
    </row>
    <row r="282" spans="1:4">
      <c r="A282" s="195"/>
      <c r="B282" s="195"/>
      <c r="C282" s="195"/>
      <c r="D282" s="195"/>
    </row>
    <row r="283" spans="1:4">
      <c r="A283" s="195"/>
      <c r="B283" s="195"/>
      <c r="C283" s="195"/>
      <c r="D283" s="195"/>
    </row>
    <row r="284" spans="1:4">
      <c r="A284" s="195"/>
      <c r="B284" s="195"/>
      <c r="C284" s="195"/>
      <c r="D284" s="195"/>
    </row>
    <row r="285" spans="1:4">
      <c r="A285" s="195"/>
      <c r="B285" s="195"/>
      <c r="C285" s="195"/>
      <c r="D285" s="195"/>
    </row>
    <row r="286" spans="1:4">
      <c r="A286" s="195"/>
      <c r="B286" s="195"/>
      <c r="C286" s="195"/>
      <c r="D286" s="195"/>
    </row>
    <row r="287" spans="1:4">
      <c r="A287" s="195"/>
      <c r="B287" s="195"/>
      <c r="C287" s="195"/>
      <c r="D287" s="195"/>
    </row>
    <row r="288" spans="1:4">
      <c r="A288" s="195"/>
      <c r="B288" s="195"/>
      <c r="C288" s="195"/>
      <c r="D288" s="195"/>
    </row>
    <row r="289" spans="1:4">
      <c r="A289" s="195"/>
      <c r="B289" s="195"/>
      <c r="C289" s="195"/>
      <c r="D289" s="195"/>
    </row>
    <row r="290" spans="1:4">
      <c r="A290" s="195"/>
      <c r="B290" s="195"/>
      <c r="C290" s="195"/>
      <c r="D290" s="195"/>
    </row>
    <row r="291" spans="1:4">
      <c r="A291" s="195"/>
      <c r="B291" s="195"/>
      <c r="C291" s="195"/>
      <c r="D291" s="195"/>
    </row>
    <row r="292" spans="1:4">
      <c r="A292" s="195"/>
      <c r="B292" s="195"/>
      <c r="C292" s="195"/>
      <c r="D292" s="195"/>
    </row>
    <row r="293" spans="1:4">
      <c r="A293" s="195"/>
      <c r="B293" s="195"/>
      <c r="C293" s="195"/>
      <c r="D293" s="195"/>
    </row>
    <row r="294" spans="1:4">
      <c r="A294" s="195"/>
      <c r="B294" s="195"/>
      <c r="C294" s="195"/>
      <c r="D294" s="195"/>
    </row>
    <row r="295" spans="1:4">
      <c r="A295" s="195"/>
      <c r="B295" s="195"/>
      <c r="C295" s="195"/>
      <c r="D295" s="195"/>
    </row>
    <row r="296" spans="1:4">
      <c r="A296" s="195"/>
      <c r="B296" s="195"/>
      <c r="C296" s="195"/>
      <c r="D296" s="195"/>
    </row>
    <row r="297" spans="1:4">
      <c r="A297" s="195"/>
      <c r="B297" s="195"/>
      <c r="C297" s="195"/>
      <c r="D297" s="195"/>
    </row>
    <row r="298" spans="1:4">
      <c r="A298" s="195"/>
      <c r="B298" s="195"/>
      <c r="C298" s="195"/>
      <c r="D298" s="195"/>
    </row>
    <row r="299" spans="1:4">
      <c r="A299" s="195"/>
      <c r="B299" s="195"/>
      <c r="C299" s="195"/>
      <c r="D299" s="195"/>
    </row>
    <row r="300" spans="1:4">
      <c r="A300" s="195"/>
      <c r="B300" s="195"/>
      <c r="C300" s="195"/>
      <c r="D300" s="195"/>
    </row>
    <row r="301" spans="1:4">
      <c r="A301" s="195"/>
      <c r="B301" s="195"/>
      <c r="C301" s="195"/>
      <c r="D301" s="195"/>
    </row>
    <row r="302" spans="1:4">
      <c r="A302" s="195"/>
      <c r="B302" s="195"/>
      <c r="C302" s="195"/>
      <c r="D302" s="195"/>
    </row>
    <row r="303" spans="1:4">
      <c r="A303" s="195"/>
      <c r="B303" s="195"/>
      <c r="C303" s="195"/>
      <c r="D303" s="195"/>
    </row>
    <row r="304" spans="1:4">
      <c r="A304" s="195"/>
      <c r="B304" s="195"/>
      <c r="C304" s="195"/>
      <c r="D304" s="195"/>
    </row>
    <row r="305" spans="1:4">
      <c r="A305" s="195"/>
      <c r="B305" s="195"/>
      <c r="C305" s="195"/>
      <c r="D305" s="195"/>
    </row>
  </sheetData>
  <mergeCells count="276">
    <mergeCell ref="A8:D8"/>
    <mergeCell ref="A9:D9"/>
    <mergeCell ref="A10:D10"/>
    <mergeCell ref="A11:D11"/>
    <mergeCell ref="A13:D13"/>
    <mergeCell ref="A14:D14"/>
    <mergeCell ref="A1:D1"/>
    <mergeCell ref="A2:D2"/>
    <mergeCell ref="A3:D3"/>
    <mergeCell ref="A4:D4"/>
    <mergeCell ref="A5:D5"/>
    <mergeCell ref="A6:D6"/>
    <mergeCell ref="A7:D7"/>
    <mergeCell ref="A12:D12"/>
    <mergeCell ref="A21:D21"/>
    <mergeCell ref="A23:D23"/>
    <mergeCell ref="A24:D24"/>
    <mergeCell ref="A25:D25"/>
    <mergeCell ref="A26:D26"/>
    <mergeCell ref="A27:D27"/>
    <mergeCell ref="A15:D15"/>
    <mergeCell ref="A16:D16"/>
    <mergeCell ref="A17:D17"/>
    <mergeCell ref="A18:D18"/>
    <mergeCell ref="A19:D19"/>
    <mergeCell ref="A20:D20"/>
    <mergeCell ref="A22:D22"/>
    <mergeCell ref="A37:D37"/>
    <mergeCell ref="A38:D38"/>
    <mergeCell ref="A39:D39"/>
    <mergeCell ref="A40:D40"/>
    <mergeCell ref="A41:D41"/>
    <mergeCell ref="A28:D28"/>
    <mergeCell ref="A29:D29"/>
    <mergeCell ref="A30:D30"/>
    <mergeCell ref="A31:D31"/>
    <mergeCell ref="A32:D32"/>
    <mergeCell ref="A33:D33"/>
    <mergeCell ref="A34:D34"/>
    <mergeCell ref="A35:D35"/>
    <mergeCell ref="A36:D36"/>
    <mergeCell ref="A48:D48"/>
    <mergeCell ref="A49:D49"/>
    <mergeCell ref="A50:D50"/>
    <mergeCell ref="A51:D51"/>
    <mergeCell ref="A52:D52"/>
    <mergeCell ref="A53:D53"/>
    <mergeCell ref="A42:D42"/>
    <mergeCell ref="A43:D43"/>
    <mergeCell ref="A44:D44"/>
    <mergeCell ref="A45:D45"/>
    <mergeCell ref="A46:D46"/>
    <mergeCell ref="A47:D47"/>
    <mergeCell ref="A54:D54"/>
    <mergeCell ref="A55:D55"/>
    <mergeCell ref="A56:D56"/>
    <mergeCell ref="A58:D58"/>
    <mergeCell ref="A98:D98"/>
    <mergeCell ref="A97:D97"/>
    <mergeCell ref="A96:D96"/>
    <mergeCell ref="A95:D95"/>
    <mergeCell ref="A94:D94"/>
    <mergeCell ref="A92:D92"/>
    <mergeCell ref="A82:D82"/>
    <mergeCell ref="A81:D81"/>
    <mergeCell ref="A80:D80"/>
    <mergeCell ref="A79:D79"/>
    <mergeCell ref="A78:D78"/>
    <mergeCell ref="A89:D89"/>
    <mergeCell ref="A88:D88"/>
    <mergeCell ref="A87:D87"/>
    <mergeCell ref="A86:D86"/>
    <mergeCell ref="A85:D85"/>
    <mergeCell ref="A84:D84"/>
    <mergeCell ref="A60:D60"/>
    <mergeCell ref="A59:D59"/>
    <mergeCell ref="A104:D104"/>
    <mergeCell ref="A105:D105"/>
    <mergeCell ref="A106:D106"/>
    <mergeCell ref="A107:D107"/>
    <mergeCell ref="A108:D108"/>
    <mergeCell ref="A109:D109"/>
    <mergeCell ref="A91:D91"/>
    <mergeCell ref="A100:D100"/>
    <mergeCell ref="A99:D99"/>
    <mergeCell ref="A101:D101"/>
    <mergeCell ref="A102:D102"/>
    <mergeCell ref="A103:D103"/>
    <mergeCell ref="A116:D116"/>
    <mergeCell ref="A117:D117"/>
    <mergeCell ref="A66:D66"/>
    <mergeCell ref="A65:D65"/>
    <mergeCell ref="A64:D64"/>
    <mergeCell ref="A63:D63"/>
    <mergeCell ref="A62:D62"/>
    <mergeCell ref="A61:D61"/>
    <mergeCell ref="A71:D71"/>
    <mergeCell ref="A70:D70"/>
    <mergeCell ref="A111:D111"/>
    <mergeCell ref="A69:D69"/>
    <mergeCell ref="A68:D68"/>
    <mergeCell ref="A67:D67"/>
    <mergeCell ref="A77:D77"/>
    <mergeCell ref="A76:D76"/>
    <mergeCell ref="A75:D75"/>
    <mergeCell ref="A74:D74"/>
    <mergeCell ref="A73:D73"/>
    <mergeCell ref="A72:D72"/>
    <mergeCell ref="A83:D83"/>
    <mergeCell ref="A110:D110"/>
    <mergeCell ref="A93:D93"/>
    <mergeCell ref="A90:D90"/>
    <mergeCell ref="A152:D152"/>
    <mergeCell ref="A153:D153"/>
    <mergeCell ref="A154:D154"/>
    <mergeCell ref="A133:D151"/>
    <mergeCell ref="A126:D126"/>
    <mergeCell ref="A127:D127"/>
    <mergeCell ref="A132:D132"/>
    <mergeCell ref="A118:D118"/>
    <mergeCell ref="A119:D119"/>
    <mergeCell ref="A120:D120"/>
    <mergeCell ref="A121:D121"/>
    <mergeCell ref="A122:D122"/>
    <mergeCell ref="A123:D123"/>
    <mergeCell ref="A124:D125"/>
    <mergeCell ref="A161:D161"/>
    <mergeCell ref="A162:D162"/>
    <mergeCell ref="A163:D163"/>
    <mergeCell ref="A164:D164"/>
    <mergeCell ref="A165:D165"/>
    <mergeCell ref="A166:D166"/>
    <mergeCell ref="A155:D155"/>
    <mergeCell ref="A156:D156"/>
    <mergeCell ref="A157:D157"/>
    <mergeCell ref="A158:D158"/>
    <mergeCell ref="A159:D159"/>
    <mergeCell ref="A160:D160"/>
    <mergeCell ref="A173:D173"/>
    <mergeCell ref="A174:D174"/>
    <mergeCell ref="A175:D175"/>
    <mergeCell ref="A176:D176"/>
    <mergeCell ref="A177:D177"/>
    <mergeCell ref="A178:D178"/>
    <mergeCell ref="A167:D167"/>
    <mergeCell ref="A168:D168"/>
    <mergeCell ref="A169:D169"/>
    <mergeCell ref="A170:D170"/>
    <mergeCell ref="A171:D171"/>
    <mergeCell ref="A172:D172"/>
    <mergeCell ref="A185:D185"/>
    <mergeCell ref="A186:D186"/>
    <mergeCell ref="A187:D187"/>
    <mergeCell ref="A188:D188"/>
    <mergeCell ref="A189:D189"/>
    <mergeCell ref="A190:D190"/>
    <mergeCell ref="A179:D179"/>
    <mergeCell ref="A180:D180"/>
    <mergeCell ref="A181:D181"/>
    <mergeCell ref="A182:D182"/>
    <mergeCell ref="A183:D183"/>
    <mergeCell ref="A184:D184"/>
    <mergeCell ref="A199:D199"/>
    <mergeCell ref="A200:D200"/>
    <mergeCell ref="A201:D201"/>
    <mergeCell ref="A202:D202"/>
    <mergeCell ref="A203:D203"/>
    <mergeCell ref="A204:D204"/>
    <mergeCell ref="A191:D191"/>
    <mergeCell ref="A192:D192"/>
    <mergeCell ref="A193:D193"/>
    <mergeCell ref="A194:D194"/>
    <mergeCell ref="A195:D195"/>
    <mergeCell ref="A211:D211"/>
    <mergeCell ref="A212:D212"/>
    <mergeCell ref="A213:D213"/>
    <mergeCell ref="A214:D214"/>
    <mergeCell ref="A215:D215"/>
    <mergeCell ref="A216:D216"/>
    <mergeCell ref="A205:D205"/>
    <mergeCell ref="A206:D206"/>
    <mergeCell ref="A207:D207"/>
    <mergeCell ref="A208:D208"/>
    <mergeCell ref="A209:D209"/>
    <mergeCell ref="A210:D210"/>
    <mergeCell ref="A223:D223"/>
    <mergeCell ref="A224:D224"/>
    <mergeCell ref="A217:D217"/>
    <mergeCell ref="A218:D218"/>
    <mergeCell ref="A219:D219"/>
    <mergeCell ref="A220:D220"/>
    <mergeCell ref="A221:D221"/>
    <mergeCell ref="A222:D222"/>
    <mergeCell ref="A225:D225"/>
    <mergeCell ref="A226:D226"/>
    <mergeCell ref="A233:D233"/>
    <mergeCell ref="A234:D234"/>
    <mergeCell ref="A235:D235"/>
    <mergeCell ref="A236:D236"/>
    <mergeCell ref="A237:D237"/>
    <mergeCell ref="A238:D238"/>
    <mergeCell ref="A227:D227"/>
    <mergeCell ref="A228:D228"/>
    <mergeCell ref="A229:D229"/>
    <mergeCell ref="A230:D230"/>
    <mergeCell ref="A231:D231"/>
    <mergeCell ref="A232:D232"/>
    <mergeCell ref="A245:D245"/>
    <mergeCell ref="A246:D246"/>
    <mergeCell ref="A247:D247"/>
    <mergeCell ref="A248:D248"/>
    <mergeCell ref="A249:D249"/>
    <mergeCell ref="A250:D250"/>
    <mergeCell ref="A239:D239"/>
    <mergeCell ref="A240:D240"/>
    <mergeCell ref="A241:D241"/>
    <mergeCell ref="A242:D242"/>
    <mergeCell ref="A243:D243"/>
    <mergeCell ref="A244:D244"/>
    <mergeCell ref="A257:D257"/>
    <mergeCell ref="A258:D258"/>
    <mergeCell ref="A259:D259"/>
    <mergeCell ref="A260:D260"/>
    <mergeCell ref="A261:D261"/>
    <mergeCell ref="A262:D262"/>
    <mergeCell ref="A251:D251"/>
    <mergeCell ref="A252:D252"/>
    <mergeCell ref="A253:D253"/>
    <mergeCell ref="A254:D254"/>
    <mergeCell ref="A255:D255"/>
    <mergeCell ref="A256:D256"/>
    <mergeCell ref="A269:D269"/>
    <mergeCell ref="A270:D270"/>
    <mergeCell ref="A271:D271"/>
    <mergeCell ref="A272:D272"/>
    <mergeCell ref="A273:D273"/>
    <mergeCell ref="A274:D274"/>
    <mergeCell ref="A263:D263"/>
    <mergeCell ref="A264:D264"/>
    <mergeCell ref="A265:D265"/>
    <mergeCell ref="A266:D266"/>
    <mergeCell ref="A267:D267"/>
    <mergeCell ref="A268:D268"/>
    <mergeCell ref="A284:D284"/>
    <mergeCell ref="A285:D285"/>
    <mergeCell ref="A286:D286"/>
    <mergeCell ref="A275:D275"/>
    <mergeCell ref="A276:D276"/>
    <mergeCell ref="A277:D277"/>
    <mergeCell ref="A278:D278"/>
    <mergeCell ref="A279:D279"/>
    <mergeCell ref="A280:D280"/>
    <mergeCell ref="A305:D305"/>
    <mergeCell ref="A196:B196"/>
    <mergeCell ref="C196:D196"/>
    <mergeCell ref="A299:D299"/>
    <mergeCell ref="A300:D300"/>
    <mergeCell ref="A301:D301"/>
    <mergeCell ref="A302:D302"/>
    <mergeCell ref="A303:D303"/>
    <mergeCell ref="A304:D304"/>
    <mergeCell ref="A293:D293"/>
    <mergeCell ref="A294:D294"/>
    <mergeCell ref="A295:D295"/>
    <mergeCell ref="A296:D296"/>
    <mergeCell ref="A297:D297"/>
    <mergeCell ref="A298:D298"/>
    <mergeCell ref="A287:D287"/>
    <mergeCell ref="A288:D288"/>
    <mergeCell ref="A289:D289"/>
    <mergeCell ref="A290:D290"/>
    <mergeCell ref="A291:D291"/>
    <mergeCell ref="A292:D292"/>
    <mergeCell ref="A281:D281"/>
    <mergeCell ref="A282:D282"/>
    <mergeCell ref="A283:D283"/>
  </mergeCells>
  <printOptions horizontalCentered="1"/>
  <pageMargins left="0.39370078740157483" right="0.39370078740157483" top="0.39370078740157483" bottom="0.39370078740157483" header="0.31496062992125984" footer="0.31496062992125984"/>
  <pageSetup paperSize="9" scale="84" fitToHeight="0" orientation="portrait" verticalDpi="4294967295" r:id="rId1"/>
  <rowBreaks count="14" manualBreakCount="14">
    <brk id="11" max="3" man="1"/>
    <brk id="21" max="3" man="1"/>
    <brk id="36" max="3" man="1"/>
    <brk id="41" max="3" man="1"/>
    <brk id="81" max="3" man="1"/>
    <brk id="92" max="16383" man="1"/>
    <brk id="102" max="3" man="1"/>
    <brk id="123" max="3" man="1"/>
    <brk id="136" max="3" man="1"/>
    <brk id="151" max="3" man="1"/>
    <brk id="165" max="3" man="1"/>
    <brk id="172" max="3" man="1"/>
    <brk id="191" max="3" man="1"/>
    <brk id="246" max="3" man="1"/>
  </rowBreaks>
  <drawing r:id="rId2"/>
</worksheet>
</file>

<file path=xl/worksheets/sheet20.xml><?xml version="1.0" encoding="utf-8"?>
<worksheet xmlns="http://schemas.openxmlformats.org/spreadsheetml/2006/main" xmlns:r="http://schemas.openxmlformats.org/officeDocument/2006/relationships">
  <sheetPr>
    <pageSetUpPr fitToPage="1"/>
  </sheetPr>
  <dimension ref="A1:R11"/>
  <sheetViews>
    <sheetView workbookViewId="0">
      <selection activeCell="E16" sqref="E16"/>
    </sheetView>
  </sheetViews>
  <sheetFormatPr defaultRowHeight="14.25"/>
  <cols>
    <col min="1" max="1" width="5.625" customWidth="1"/>
    <col min="2" max="2" width="29.875" customWidth="1"/>
    <col min="3" max="3" width="14.75" customWidth="1"/>
    <col min="4" max="4" width="15.125" customWidth="1"/>
    <col min="5" max="5" width="19.25" customWidth="1"/>
    <col min="6" max="6" width="11" customWidth="1"/>
    <col min="7" max="7" width="12.25" customWidth="1"/>
    <col min="8" max="15" width="5.625" bestFit="1" customWidth="1"/>
  </cols>
  <sheetData>
    <row r="1" spans="1:18" ht="45" customHeight="1">
      <c r="F1" s="26"/>
      <c r="G1" s="26"/>
      <c r="H1" s="26"/>
      <c r="I1" s="26"/>
      <c r="J1" s="279" t="s">
        <v>477</v>
      </c>
      <c r="K1" s="279"/>
      <c r="L1" s="279"/>
      <c r="M1" s="279"/>
      <c r="N1" s="279"/>
      <c r="O1" s="279"/>
      <c r="P1" s="26"/>
      <c r="Q1" s="26"/>
      <c r="R1" s="26"/>
    </row>
    <row r="2" spans="1:18" ht="18.75">
      <c r="A2" s="291" t="s">
        <v>316</v>
      </c>
      <c r="B2" s="291"/>
      <c r="C2" s="291"/>
      <c r="D2" s="291"/>
      <c r="E2" s="291"/>
      <c r="F2" s="291"/>
      <c r="G2" s="291"/>
      <c r="H2" s="291"/>
      <c r="I2" s="291"/>
      <c r="J2" s="291"/>
      <c r="K2" s="291"/>
      <c r="L2" s="291"/>
      <c r="M2" s="291"/>
      <c r="N2" s="291"/>
      <c r="O2" s="291"/>
    </row>
    <row r="3" spans="1:18" ht="48" customHeight="1">
      <c r="A3" s="294" t="s">
        <v>478</v>
      </c>
      <c r="B3" s="294"/>
      <c r="C3" s="294"/>
      <c r="D3" s="294"/>
      <c r="E3" s="294"/>
      <c r="F3" s="294"/>
      <c r="G3" s="294"/>
      <c r="H3" s="294"/>
      <c r="I3" s="294"/>
      <c r="J3" s="294"/>
      <c r="K3" s="294"/>
      <c r="L3" s="294"/>
      <c r="M3" s="294"/>
      <c r="N3" s="294"/>
      <c r="O3" s="294"/>
    </row>
    <row r="4" spans="1:18" ht="21" customHeight="1">
      <c r="A4" s="293" t="s">
        <v>413</v>
      </c>
      <c r="B4" s="293"/>
      <c r="C4" s="293"/>
      <c r="D4" s="293"/>
      <c r="E4" s="293"/>
      <c r="F4" s="293"/>
      <c r="G4" s="293"/>
      <c r="H4" s="293"/>
      <c r="I4" s="293"/>
      <c r="J4" s="293"/>
      <c r="K4" s="293"/>
      <c r="L4" s="293"/>
      <c r="M4" s="293"/>
      <c r="N4" s="293"/>
      <c r="O4" s="293"/>
    </row>
    <row r="5" spans="1:18" ht="76.5" customHeight="1">
      <c r="A5" s="287" t="s">
        <v>415</v>
      </c>
      <c r="B5" s="287" t="s">
        <v>416</v>
      </c>
      <c r="C5" s="287" t="s">
        <v>417</v>
      </c>
      <c r="D5" s="287"/>
      <c r="E5" s="287" t="s">
        <v>418</v>
      </c>
      <c r="F5" s="287" t="s">
        <v>419</v>
      </c>
      <c r="G5" s="287" t="s">
        <v>420</v>
      </c>
      <c r="H5" s="287" t="s">
        <v>421</v>
      </c>
      <c r="I5" s="287"/>
      <c r="J5" s="287"/>
      <c r="K5" s="287"/>
      <c r="L5" s="287"/>
      <c r="M5" s="287"/>
      <c r="N5" s="287"/>
      <c r="O5" s="287"/>
    </row>
    <row r="6" spans="1:18" ht="89.25" customHeight="1">
      <c r="A6" s="287"/>
      <c r="B6" s="287"/>
      <c r="C6" s="16" t="s">
        <v>422</v>
      </c>
      <c r="D6" s="16" t="s">
        <v>480</v>
      </c>
      <c r="E6" s="287"/>
      <c r="F6" s="287"/>
      <c r="G6" s="287"/>
      <c r="H6" s="16" t="s">
        <v>309</v>
      </c>
      <c r="I6" s="16" t="s">
        <v>310</v>
      </c>
      <c r="J6" s="16" t="s">
        <v>311</v>
      </c>
      <c r="K6" s="16" t="s">
        <v>312</v>
      </c>
      <c r="L6" s="16" t="s">
        <v>313</v>
      </c>
      <c r="M6" s="16" t="s">
        <v>44</v>
      </c>
      <c r="N6" s="16" t="s">
        <v>45</v>
      </c>
      <c r="O6" s="16" t="s">
        <v>46</v>
      </c>
    </row>
    <row r="7" spans="1:18">
      <c r="A7" s="31">
        <v>1</v>
      </c>
      <c r="B7" s="31">
        <v>2</v>
      </c>
      <c r="C7" s="31">
        <v>3</v>
      </c>
      <c r="D7" s="31">
        <v>4</v>
      </c>
      <c r="E7" s="31">
        <v>5</v>
      </c>
      <c r="F7" s="31">
        <v>6</v>
      </c>
      <c r="G7" s="31">
        <v>7</v>
      </c>
      <c r="H7" s="31">
        <v>8</v>
      </c>
      <c r="I7" s="31">
        <v>9</v>
      </c>
      <c r="J7" s="31">
        <v>10</v>
      </c>
      <c r="K7" s="31">
        <v>11</v>
      </c>
      <c r="L7" s="31">
        <v>12</v>
      </c>
      <c r="M7" s="31">
        <v>13</v>
      </c>
      <c r="N7" s="31">
        <v>14</v>
      </c>
      <c r="O7" s="31">
        <v>15</v>
      </c>
    </row>
    <row r="8" spans="1:18" ht="25.5">
      <c r="A8" s="287">
        <v>1</v>
      </c>
      <c r="B8" s="220" t="s">
        <v>479</v>
      </c>
      <c r="C8" s="286">
        <f>'Приложение №19 (ПП7)'!F10</f>
        <v>25672.449999999997</v>
      </c>
      <c r="D8" s="33" t="s">
        <v>481</v>
      </c>
      <c r="E8" s="257" t="s">
        <v>483</v>
      </c>
      <c r="F8" s="295" t="s">
        <v>424</v>
      </c>
      <c r="G8" s="297">
        <v>0</v>
      </c>
      <c r="H8" s="297">
        <v>1</v>
      </c>
      <c r="I8" s="297">
        <v>3</v>
      </c>
      <c r="J8" s="297">
        <v>1</v>
      </c>
      <c r="K8" s="297">
        <v>1</v>
      </c>
      <c r="L8" s="297">
        <v>1</v>
      </c>
      <c r="M8" s="297">
        <v>1</v>
      </c>
      <c r="N8" s="297">
        <v>1</v>
      </c>
      <c r="O8" s="297">
        <v>0</v>
      </c>
    </row>
    <row r="9" spans="1:18" ht="61.5" customHeight="1">
      <c r="A9" s="287"/>
      <c r="B9" s="220"/>
      <c r="C9" s="286"/>
      <c r="D9" s="18">
        <f>'Приложение №19 (ПП7)'!F12</f>
        <v>51719.92</v>
      </c>
      <c r="E9" s="258"/>
      <c r="F9" s="296"/>
      <c r="G9" s="298"/>
      <c r="H9" s="298"/>
      <c r="I9" s="298"/>
      <c r="J9" s="298"/>
      <c r="K9" s="298"/>
      <c r="L9" s="298"/>
      <c r="M9" s="298"/>
      <c r="N9" s="298"/>
      <c r="O9" s="298"/>
    </row>
    <row r="10" spans="1:18">
      <c r="A10" s="287"/>
      <c r="B10" s="220"/>
      <c r="C10" s="286"/>
      <c r="D10" s="33" t="s">
        <v>482</v>
      </c>
      <c r="E10" s="257" t="s">
        <v>484</v>
      </c>
      <c r="F10" s="295" t="s">
        <v>424</v>
      </c>
      <c r="G10" s="297">
        <v>0</v>
      </c>
      <c r="H10" s="297">
        <v>5</v>
      </c>
      <c r="I10" s="297">
        <v>3</v>
      </c>
      <c r="J10" s="297">
        <v>3</v>
      </c>
      <c r="K10" s="297">
        <v>1</v>
      </c>
      <c r="L10" s="297">
        <v>2</v>
      </c>
      <c r="M10" s="297">
        <v>0</v>
      </c>
      <c r="N10" s="297">
        <v>1</v>
      </c>
      <c r="O10" s="297">
        <v>0</v>
      </c>
    </row>
    <row r="11" spans="1:18" ht="98.25" customHeight="1">
      <c r="A11" s="287"/>
      <c r="B11" s="220"/>
      <c r="C11" s="286"/>
      <c r="D11" s="18">
        <f>'Приложение №19 (ПП7)'!F11</f>
        <v>161474.87</v>
      </c>
      <c r="E11" s="258"/>
      <c r="F11" s="296"/>
      <c r="G11" s="298"/>
      <c r="H11" s="298"/>
      <c r="I11" s="298"/>
      <c r="J11" s="298"/>
      <c r="K11" s="298"/>
      <c r="L11" s="298"/>
      <c r="M11" s="298"/>
      <c r="N11" s="298"/>
      <c r="O11" s="298"/>
    </row>
  </sheetData>
  <mergeCells count="36">
    <mergeCell ref="I8:I9"/>
    <mergeCell ref="J8:J9"/>
    <mergeCell ref="K8:K9"/>
    <mergeCell ref="O8:O9"/>
    <mergeCell ref="H10:H11"/>
    <mergeCell ref="I10:I11"/>
    <mergeCell ref="J10:J11"/>
    <mergeCell ref="K10:K11"/>
    <mergeCell ref="N10:N11"/>
    <mergeCell ref="O10:O11"/>
    <mergeCell ref="L8:L9"/>
    <mergeCell ref="M8:M9"/>
    <mergeCell ref="L10:L11"/>
    <mergeCell ref="N8:N9"/>
    <mergeCell ref="M10:M11"/>
    <mergeCell ref="G8:G9"/>
    <mergeCell ref="E10:E11"/>
    <mergeCell ref="F10:F11"/>
    <mergeCell ref="G10:G11"/>
    <mergeCell ref="H8:H9"/>
    <mergeCell ref="A8:A11"/>
    <mergeCell ref="B8:B11"/>
    <mergeCell ref="C8:C11"/>
    <mergeCell ref="E8:E9"/>
    <mergeCell ref="F8:F9"/>
    <mergeCell ref="J1:O1"/>
    <mergeCell ref="A2:O2"/>
    <mergeCell ref="A3:O3"/>
    <mergeCell ref="A4:O4"/>
    <mergeCell ref="A5:A6"/>
    <mergeCell ref="B5:B6"/>
    <mergeCell ref="C5:D5"/>
    <mergeCell ref="E5:E6"/>
    <mergeCell ref="F5:F6"/>
    <mergeCell ref="G5:G6"/>
    <mergeCell ref="H5:O5"/>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1.xml><?xml version="1.0" encoding="utf-8"?>
<worksheet xmlns="http://schemas.openxmlformats.org/spreadsheetml/2006/main" xmlns:r="http://schemas.openxmlformats.org/officeDocument/2006/relationships">
  <sheetPr>
    <pageSetUpPr fitToPage="1"/>
  </sheetPr>
  <dimension ref="A1:N23"/>
  <sheetViews>
    <sheetView zoomScale="90" zoomScaleNormal="90" workbookViewId="0">
      <selection activeCell="G10" sqref="G10:G13"/>
    </sheetView>
  </sheetViews>
  <sheetFormatPr defaultRowHeight="14.25"/>
  <cols>
    <col min="1" max="1" width="5.625" customWidth="1"/>
    <col min="2" max="2" width="35.25" customWidth="1"/>
    <col min="3" max="3" width="14.75" customWidth="1"/>
    <col min="4" max="4" width="15.125" customWidth="1"/>
    <col min="5" max="5" width="30.125" customWidth="1"/>
    <col min="6" max="6" width="11" customWidth="1"/>
    <col min="7" max="7" width="12.25" customWidth="1"/>
    <col min="8" max="8" width="6.25" customWidth="1"/>
    <col min="9" max="11" width="5.625" bestFit="1" customWidth="1"/>
    <col min="12" max="12" width="5.625" customWidth="1"/>
    <col min="13" max="14" width="5.875" customWidth="1"/>
  </cols>
  <sheetData>
    <row r="1" spans="1:14" ht="45" customHeight="1">
      <c r="F1" s="279" t="s">
        <v>485</v>
      </c>
      <c r="G1" s="279"/>
      <c r="H1" s="279"/>
      <c r="I1" s="279"/>
      <c r="J1" s="279"/>
      <c r="K1" s="279"/>
      <c r="L1" s="26"/>
      <c r="M1" s="26"/>
      <c r="N1" s="26"/>
    </row>
    <row r="2" spans="1:14" ht="21.75" customHeight="1">
      <c r="A2" s="291" t="s">
        <v>316</v>
      </c>
      <c r="B2" s="291"/>
      <c r="C2" s="291"/>
      <c r="D2" s="291"/>
      <c r="E2" s="291"/>
      <c r="F2" s="291"/>
      <c r="G2" s="291"/>
      <c r="H2" s="291"/>
      <c r="I2" s="291"/>
      <c r="J2" s="291"/>
      <c r="K2" s="291"/>
    </row>
    <row r="3" spans="1:14" ht="30.75" customHeight="1">
      <c r="A3" s="294" t="s">
        <v>486</v>
      </c>
      <c r="B3" s="294"/>
      <c r="C3" s="294"/>
      <c r="D3" s="294"/>
      <c r="E3" s="294"/>
      <c r="F3" s="294"/>
      <c r="G3" s="294"/>
      <c r="H3" s="294"/>
      <c r="I3" s="294"/>
      <c r="J3" s="294"/>
      <c r="K3" s="294"/>
    </row>
    <row r="4" spans="1:14" ht="18" customHeight="1">
      <c r="A4" s="293" t="s">
        <v>413</v>
      </c>
      <c r="B4" s="293"/>
      <c r="C4" s="293"/>
      <c r="D4" s="293"/>
      <c r="E4" s="293"/>
      <c r="F4" s="293"/>
      <c r="G4" s="293"/>
      <c r="H4" s="293"/>
      <c r="I4" s="293"/>
      <c r="J4" s="293"/>
      <c r="K4" s="293"/>
    </row>
    <row r="5" spans="1:14" ht="54.75" customHeight="1">
      <c r="A5" s="287" t="s">
        <v>415</v>
      </c>
      <c r="B5" s="287" t="s">
        <v>416</v>
      </c>
      <c r="C5" s="287" t="s">
        <v>417</v>
      </c>
      <c r="D5" s="287"/>
      <c r="E5" s="287" t="s">
        <v>418</v>
      </c>
      <c r="F5" s="287" t="s">
        <v>419</v>
      </c>
      <c r="G5" s="287" t="s">
        <v>420</v>
      </c>
      <c r="H5" s="287"/>
      <c r="I5" s="287"/>
      <c r="J5" s="287"/>
      <c r="K5" s="287"/>
      <c r="L5" s="287"/>
      <c r="M5" s="287"/>
    </row>
    <row r="6" spans="1:14" ht="70.5" customHeight="1">
      <c r="A6" s="287"/>
      <c r="B6" s="287"/>
      <c r="C6" s="16" t="s">
        <v>422</v>
      </c>
      <c r="D6" s="16" t="s">
        <v>423</v>
      </c>
      <c r="E6" s="287"/>
      <c r="F6" s="287"/>
      <c r="G6" s="287"/>
      <c r="H6" s="16" t="s">
        <v>310</v>
      </c>
      <c r="I6" s="16" t="s">
        <v>311</v>
      </c>
      <c r="J6" s="16" t="s">
        <v>312</v>
      </c>
      <c r="K6" s="16" t="s">
        <v>313</v>
      </c>
      <c r="L6" s="55" t="s">
        <v>717</v>
      </c>
      <c r="M6" s="55" t="s">
        <v>718</v>
      </c>
    </row>
    <row r="7" spans="1:14">
      <c r="A7" s="31">
        <v>1</v>
      </c>
      <c r="B7" s="31">
        <v>2</v>
      </c>
      <c r="C7" s="31">
        <v>3</v>
      </c>
      <c r="D7" s="31">
        <v>4</v>
      </c>
      <c r="E7" s="31">
        <v>5</v>
      </c>
      <c r="F7" s="31">
        <v>6</v>
      </c>
      <c r="G7" s="31">
        <v>7</v>
      </c>
      <c r="H7" s="31">
        <v>8</v>
      </c>
      <c r="I7" s="31">
        <v>9</v>
      </c>
      <c r="J7" s="31">
        <v>10</v>
      </c>
      <c r="K7" s="31">
        <v>11</v>
      </c>
      <c r="L7" s="31">
        <v>12</v>
      </c>
      <c r="M7" s="31">
        <v>13</v>
      </c>
    </row>
    <row r="8" spans="1:14" ht="33.75" customHeight="1">
      <c r="A8" s="287">
        <v>1</v>
      </c>
      <c r="B8" s="220" t="s">
        <v>487</v>
      </c>
      <c r="C8" s="286">
        <f>'Приложение №20 (ПП8)'!F10</f>
        <v>252.2</v>
      </c>
      <c r="D8" s="33" t="s">
        <v>482</v>
      </c>
      <c r="E8" s="257" t="s">
        <v>488</v>
      </c>
      <c r="F8" s="295" t="s">
        <v>489</v>
      </c>
      <c r="G8" s="297">
        <v>0</v>
      </c>
      <c r="H8" s="299">
        <v>2</v>
      </c>
      <c r="I8" s="299">
        <v>14</v>
      </c>
      <c r="J8" s="299">
        <v>2</v>
      </c>
      <c r="K8" s="299">
        <v>3</v>
      </c>
      <c r="L8" s="299">
        <v>2</v>
      </c>
      <c r="M8" s="299">
        <v>2</v>
      </c>
    </row>
    <row r="9" spans="1:14" ht="114.75" customHeight="1">
      <c r="A9" s="287"/>
      <c r="B9" s="220"/>
      <c r="C9" s="286"/>
      <c r="D9" s="18">
        <f>'Приложение №20 (ПП8)'!F11</f>
        <v>4790.3999999999996</v>
      </c>
      <c r="E9" s="258"/>
      <c r="F9" s="296"/>
      <c r="G9" s="298"/>
      <c r="H9" s="299"/>
      <c r="I9" s="299"/>
      <c r="J9" s="299"/>
      <c r="K9" s="299"/>
      <c r="L9" s="299"/>
      <c r="M9" s="299"/>
    </row>
    <row r="10" spans="1:14">
      <c r="A10" s="287">
        <v>2</v>
      </c>
      <c r="B10" s="220" t="s">
        <v>490</v>
      </c>
      <c r="C10" s="286">
        <f>'Приложение №20 (ПП8)'!F18</f>
        <v>1503.5</v>
      </c>
      <c r="D10" s="33" t="s">
        <v>482</v>
      </c>
      <c r="E10" s="302" t="s">
        <v>491</v>
      </c>
      <c r="F10" s="303" t="s">
        <v>492</v>
      </c>
      <c r="G10" s="301">
        <v>0</v>
      </c>
      <c r="H10" s="297">
        <v>4</v>
      </c>
      <c r="I10" s="297">
        <v>8</v>
      </c>
      <c r="J10" s="297">
        <v>4</v>
      </c>
      <c r="K10" s="297">
        <v>3</v>
      </c>
      <c r="L10" s="297">
        <v>2</v>
      </c>
      <c r="M10" s="297">
        <v>2</v>
      </c>
    </row>
    <row r="11" spans="1:14" ht="33.75" customHeight="1">
      <c r="A11" s="287"/>
      <c r="B11" s="220"/>
      <c r="C11" s="286"/>
      <c r="D11" s="56">
        <f>'Приложение №20 (ПП8)'!F19</f>
        <v>18943.699999999997</v>
      </c>
      <c r="E11" s="302"/>
      <c r="F11" s="303"/>
      <c r="G11" s="301"/>
      <c r="H11" s="300"/>
      <c r="I11" s="300"/>
      <c r="J11" s="300"/>
      <c r="K11" s="300"/>
      <c r="L11" s="300"/>
      <c r="M11" s="300"/>
    </row>
    <row r="12" spans="1:14" ht="25.5">
      <c r="A12" s="287"/>
      <c r="B12" s="220"/>
      <c r="C12" s="286"/>
      <c r="D12" s="33" t="s">
        <v>481</v>
      </c>
      <c r="E12" s="302"/>
      <c r="F12" s="303"/>
      <c r="G12" s="301"/>
      <c r="H12" s="300"/>
      <c r="I12" s="300"/>
      <c r="J12" s="300"/>
      <c r="K12" s="300"/>
      <c r="L12" s="300"/>
      <c r="M12" s="300"/>
    </row>
    <row r="13" spans="1:14" ht="20.25" customHeight="1">
      <c r="A13" s="287"/>
      <c r="B13" s="220"/>
      <c r="C13" s="286"/>
      <c r="D13" s="56">
        <f>'Приложение №20 (ПП8)'!F20</f>
        <v>2579.6</v>
      </c>
      <c r="E13" s="302"/>
      <c r="F13" s="303"/>
      <c r="G13" s="301"/>
      <c r="H13" s="298"/>
      <c r="I13" s="298"/>
      <c r="J13" s="298"/>
      <c r="K13" s="298"/>
      <c r="L13" s="298"/>
      <c r="M13" s="298"/>
    </row>
    <row r="14" spans="1:14" ht="26.25" customHeight="1">
      <c r="A14" s="287">
        <v>3</v>
      </c>
      <c r="B14" s="220" t="s">
        <v>493</v>
      </c>
      <c r="C14" s="286">
        <f>'Приложение №20 (ПП8)'!F28</f>
        <v>499.5</v>
      </c>
      <c r="D14" s="33" t="s">
        <v>482</v>
      </c>
      <c r="E14" s="302" t="s">
        <v>494</v>
      </c>
      <c r="F14" s="303" t="s">
        <v>495</v>
      </c>
      <c r="G14" s="301">
        <v>0</v>
      </c>
      <c r="H14" s="301">
        <v>8</v>
      </c>
      <c r="I14" s="301">
        <v>15</v>
      </c>
      <c r="J14" s="301">
        <v>13</v>
      </c>
      <c r="K14" s="301">
        <v>8</v>
      </c>
      <c r="L14" s="301">
        <v>5</v>
      </c>
      <c r="M14" s="301">
        <v>5</v>
      </c>
    </row>
    <row r="15" spans="1:14" ht="89.25" customHeight="1">
      <c r="A15" s="287"/>
      <c r="B15" s="220"/>
      <c r="C15" s="286"/>
      <c r="D15" s="56">
        <f>'Приложение №20 (ПП8)'!F29</f>
        <v>9488.7999999999993</v>
      </c>
      <c r="E15" s="302"/>
      <c r="F15" s="303"/>
      <c r="G15" s="301"/>
      <c r="H15" s="301"/>
      <c r="I15" s="301"/>
      <c r="J15" s="301"/>
      <c r="K15" s="301"/>
      <c r="L15" s="301"/>
      <c r="M15" s="301"/>
    </row>
    <row r="16" spans="1:14" ht="61.5" customHeight="1">
      <c r="A16" s="287">
        <v>4</v>
      </c>
      <c r="B16" s="220" t="s">
        <v>496</v>
      </c>
      <c r="C16" s="283">
        <f>'Приложение №20 (ПП8)'!F36</f>
        <v>17537.37</v>
      </c>
      <c r="D16" s="33" t="s">
        <v>482</v>
      </c>
      <c r="E16" s="32" t="s">
        <v>497</v>
      </c>
      <c r="F16" s="27" t="s">
        <v>424</v>
      </c>
      <c r="G16" s="23">
        <v>0</v>
      </c>
      <c r="H16" s="23">
        <v>1</v>
      </c>
      <c r="I16" s="23">
        <v>11</v>
      </c>
      <c r="J16" s="23">
        <v>2</v>
      </c>
      <c r="K16" s="23">
        <v>0</v>
      </c>
      <c r="L16" s="61">
        <v>0</v>
      </c>
      <c r="M16" s="61">
        <v>0</v>
      </c>
    </row>
    <row r="17" spans="1:13" ht="55.5" customHeight="1">
      <c r="A17" s="287"/>
      <c r="B17" s="220"/>
      <c r="C17" s="284"/>
      <c r="D17" s="56">
        <f>'Приложение №20 (ПП8)'!F37</f>
        <v>12760.1</v>
      </c>
      <c r="E17" s="32" t="s">
        <v>499</v>
      </c>
      <c r="F17" s="27" t="s">
        <v>424</v>
      </c>
      <c r="G17" s="23">
        <v>0</v>
      </c>
      <c r="H17" s="23">
        <v>0</v>
      </c>
      <c r="I17" s="23">
        <v>0</v>
      </c>
      <c r="J17" s="61">
        <v>0</v>
      </c>
      <c r="K17" s="23">
        <v>0</v>
      </c>
      <c r="L17" s="61">
        <v>0</v>
      </c>
      <c r="M17" s="61">
        <v>0</v>
      </c>
    </row>
    <row r="18" spans="1:13" ht="39.75" customHeight="1">
      <c r="A18" s="287"/>
      <c r="B18" s="220"/>
      <c r="C18" s="284"/>
      <c r="D18" s="33" t="s">
        <v>498</v>
      </c>
      <c r="E18" s="32" t="s">
        <v>500</v>
      </c>
      <c r="F18" s="27" t="s">
        <v>424</v>
      </c>
      <c r="G18" s="23">
        <v>0</v>
      </c>
      <c r="H18" s="23">
        <v>0</v>
      </c>
      <c r="I18" s="23">
        <v>0</v>
      </c>
      <c r="J18" s="61">
        <v>0</v>
      </c>
      <c r="K18" s="23">
        <v>0</v>
      </c>
      <c r="L18" s="61">
        <v>0</v>
      </c>
      <c r="M18" s="61">
        <v>0</v>
      </c>
    </row>
    <row r="19" spans="1:13" ht="75.75" customHeight="1">
      <c r="A19" s="287"/>
      <c r="B19" s="220"/>
      <c r="C19" s="285"/>
      <c r="D19" s="56">
        <f>'Приложение №20 (ПП8)'!F38</f>
        <v>27084.9</v>
      </c>
      <c r="E19" s="32" t="s">
        <v>501</v>
      </c>
      <c r="F19" s="27" t="s">
        <v>424</v>
      </c>
      <c r="G19" s="23">
        <v>0</v>
      </c>
      <c r="H19" s="23">
        <v>0</v>
      </c>
      <c r="I19" s="23">
        <v>0</v>
      </c>
      <c r="J19" s="61">
        <v>0</v>
      </c>
      <c r="K19" s="23">
        <v>0</v>
      </c>
      <c r="L19" s="61">
        <v>0</v>
      </c>
      <c r="M19" s="61">
        <v>0</v>
      </c>
    </row>
    <row r="23" spans="1:13">
      <c r="C23" s="48"/>
    </row>
  </sheetData>
  <mergeCells count="50">
    <mergeCell ref="L10:L13"/>
    <mergeCell ref="M10:M13"/>
    <mergeCell ref="L14:L15"/>
    <mergeCell ref="M14:M15"/>
    <mergeCell ref="C16:C19"/>
    <mergeCell ref="B16:B19"/>
    <mergeCell ref="A16:A19"/>
    <mergeCell ref="F1:K1"/>
    <mergeCell ref="H14:H15"/>
    <mergeCell ref="I14:I15"/>
    <mergeCell ref="J14:J15"/>
    <mergeCell ref="K14:K15"/>
    <mergeCell ref="A14:A15"/>
    <mergeCell ref="B14:B15"/>
    <mergeCell ref="C14:C15"/>
    <mergeCell ref="E14:E15"/>
    <mergeCell ref="F14:F15"/>
    <mergeCell ref="G14:G15"/>
    <mergeCell ref="E10:E13"/>
    <mergeCell ref="F10:F13"/>
    <mergeCell ref="B10:B13"/>
    <mergeCell ref="A10:A13"/>
    <mergeCell ref="K10:K13"/>
    <mergeCell ref="K8:K9"/>
    <mergeCell ref="I8:I9"/>
    <mergeCell ref="J8:J9"/>
    <mergeCell ref="G10:G13"/>
    <mergeCell ref="H10:H13"/>
    <mergeCell ref="I10:I13"/>
    <mergeCell ref="J10:J13"/>
    <mergeCell ref="C10:C13"/>
    <mergeCell ref="A8:A9"/>
    <mergeCell ref="B8:B9"/>
    <mergeCell ref="C8:C9"/>
    <mergeCell ref="E8:E9"/>
    <mergeCell ref="F8:F9"/>
    <mergeCell ref="G8:G9"/>
    <mergeCell ref="H8:H9"/>
    <mergeCell ref="A2:K2"/>
    <mergeCell ref="A3:K3"/>
    <mergeCell ref="A4:K4"/>
    <mergeCell ref="A5:A6"/>
    <mergeCell ref="B5:B6"/>
    <mergeCell ref="C5:D5"/>
    <mergeCell ref="E5:E6"/>
    <mergeCell ref="F5:F6"/>
    <mergeCell ref="G5:G6"/>
    <mergeCell ref="H5:M5"/>
    <mergeCell ref="L8:L9"/>
    <mergeCell ref="M8:M9"/>
  </mergeCells>
  <printOptions horizontalCentered="1"/>
  <pageMargins left="0.39370078740157483" right="0.39370078740157483" top="0.39370078740157483" bottom="0.39370078740157483" header="0.31496062992125984" footer="0.31496062992125984"/>
  <pageSetup paperSize="9" scale="87" fitToHeight="0" orientation="landscape" r:id="rId1"/>
</worksheet>
</file>

<file path=xl/worksheets/sheet22.xml><?xml version="1.0" encoding="utf-8"?>
<worksheet xmlns="http://schemas.openxmlformats.org/spreadsheetml/2006/main" xmlns:r="http://schemas.openxmlformats.org/officeDocument/2006/relationships">
  <sheetPr>
    <pageSetUpPr fitToPage="1"/>
  </sheetPr>
  <dimension ref="A1:N8"/>
  <sheetViews>
    <sheetView workbookViewId="0">
      <selection activeCell="D8" sqref="D8"/>
    </sheetView>
  </sheetViews>
  <sheetFormatPr defaultRowHeight="14.25"/>
  <cols>
    <col min="1" max="1" width="5.625" customWidth="1"/>
    <col min="2" max="2" width="35.25" customWidth="1"/>
    <col min="3" max="3" width="14.75" customWidth="1"/>
    <col min="4" max="4" width="15.125" customWidth="1"/>
    <col min="5" max="5" width="25.25" customWidth="1"/>
    <col min="6" max="6" width="10.75" customWidth="1"/>
    <col min="7" max="7" width="15.375" customWidth="1"/>
    <col min="8" max="8" width="6.375" customWidth="1"/>
    <col min="9" max="9" width="6.125" customWidth="1"/>
    <col min="10" max="10" width="5.875" customWidth="1"/>
    <col min="11" max="11" width="5.625" customWidth="1"/>
    <col min="12" max="12" width="6.625" customWidth="1"/>
    <col min="13" max="13" width="6.375" customWidth="1"/>
  </cols>
  <sheetData>
    <row r="1" spans="1:14" ht="45" customHeight="1">
      <c r="F1" s="279" t="s">
        <v>502</v>
      </c>
      <c r="G1" s="279"/>
      <c r="H1" s="279"/>
      <c r="I1" s="279"/>
      <c r="J1" s="279"/>
      <c r="K1" s="279"/>
      <c r="L1" s="26"/>
      <c r="M1" s="26"/>
      <c r="N1" s="26"/>
    </row>
    <row r="2" spans="1:14" ht="21.75" customHeight="1">
      <c r="A2" s="291" t="s">
        <v>316</v>
      </c>
      <c r="B2" s="291"/>
      <c r="C2" s="291"/>
      <c r="D2" s="291"/>
      <c r="E2" s="291"/>
      <c r="F2" s="291"/>
      <c r="G2" s="291"/>
      <c r="H2" s="291"/>
      <c r="I2" s="291"/>
      <c r="J2" s="291"/>
      <c r="K2" s="291"/>
    </row>
    <row r="3" spans="1:14" ht="30.75" customHeight="1">
      <c r="A3" s="294" t="s">
        <v>503</v>
      </c>
      <c r="B3" s="294"/>
      <c r="C3" s="294"/>
      <c r="D3" s="294"/>
      <c r="E3" s="294"/>
      <c r="F3" s="294"/>
      <c r="G3" s="294"/>
      <c r="H3" s="294"/>
      <c r="I3" s="294"/>
      <c r="J3" s="294"/>
      <c r="K3" s="294"/>
    </row>
    <row r="4" spans="1:14" ht="18" customHeight="1">
      <c r="A4" s="293" t="s">
        <v>413</v>
      </c>
      <c r="B4" s="293"/>
      <c r="C4" s="293"/>
      <c r="D4" s="293"/>
      <c r="E4" s="293"/>
      <c r="F4" s="293"/>
      <c r="G4" s="293"/>
      <c r="H4" s="293"/>
      <c r="I4" s="293"/>
      <c r="J4" s="293"/>
      <c r="K4" s="293"/>
    </row>
    <row r="5" spans="1:14" ht="54.75" customHeight="1">
      <c r="A5" s="287" t="s">
        <v>415</v>
      </c>
      <c r="B5" s="287" t="s">
        <v>416</v>
      </c>
      <c r="C5" s="287" t="s">
        <v>417</v>
      </c>
      <c r="D5" s="287"/>
      <c r="E5" s="287" t="s">
        <v>418</v>
      </c>
      <c r="F5" s="287" t="s">
        <v>419</v>
      </c>
      <c r="G5" s="287" t="s">
        <v>506</v>
      </c>
      <c r="H5" s="287"/>
      <c r="I5" s="287"/>
      <c r="J5" s="287"/>
      <c r="K5" s="287"/>
      <c r="L5" s="287"/>
      <c r="M5" s="287"/>
    </row>
    <row r="6" spans="1:14" ht="70.5" customHeight="1">
      <c r="A6" s="287"/>
      <c r="B6" s="287"/>
      <c r="C6" s="16" t="s">
        <v>422</v>
      </c>
      <c r="D6" s="16" t="s">
        <v>423</v>
      </c>
      <c r="E6" s="287"/>
      <c r="F6" s="287"/>
      <c r="G6" s="287"/>
      <c r="H6" s="16" t="s">
        <v>310</v>
      </c>
      <c r="I6" s="16" t="s">
        <v>311</v>
      </c>
      <c r="J6" s="16" t="s">
        <v>312</v>
      </c>
      <c r="K6" s="16" t="s">
        <v>313</v>
      </c>
      <c r="L6" s="55" t="s">
        <v>44</v>
      </c>
      <c r="M6" s="55" t="s">
        <v>45</v>
      </c>
    </row>
    <row r="7" spans="1:14">
      <c r="A7" s="31">
        <v>1</v>
      </c>
      <c r="B7" s="31">
        <v>2</v>
      </c>
      <c r="C7" s="31">
        <v>3</v>
      </c>
      <c r="D7" s="31">
        <v>4</v>
      </c>
      <c r="E7" s="31">
        <v>5</v>
      </c>
      <c r="F7" s="31">
        <v>6</v>
      </c>
      <c r="G7" s="31">
        <v>7</v>
      </c>
      <c r="H7" s="31">
        <v>8</v>
      </c>
      <c r="I7" s="31">
        <v>9</v>
      </c>
      <c r="J7" s="31">
        <v>10</v>
      </c>
      <c r="K7" s="31">
        <v>11</v>
      </c>
      <c r="L7" s="31">
        <v>12</v>
      </c>
      <c r="M7" s="31">
        <v>13</v>
      </c>
    </row>
    <row r="8" spans="1:14" ht="175.5" customHeight="1">
      <c r="A8" s="16">
        <v>1</v>
      </c>
      <c r="B8" s="28" t="s">
        <v>504</v>
      </c>
      <c r="C8" s="56">
        <f>'Приложение №21 (ПП9)'!F10</f>
        <v>167393.70000000001</v>
      </c>
      <c r="D8" s="18">
        <f>'Приложение №21 (ПП9)'!F11+'Приложение №21 (ПП9)'!F12</f>
        <v>0</v>
      </c>
      <c r="E8" s="32" t="s">
        <v>505</v>
      </c>
      <c r="F8" s="27" t="s">
        <v>425</v>
      </c>
      <c r="G8" s="23">
        <v>100</v>
      </c>
      <c r="H8" s="23">
        <v>100</v>
      </c>
      <c r="I8" s="23">
        <v>100</v>
      </c>
      <c r="J8" s="23">
        <v>100</v>
      </c>
      <c r="K8" s="23">
        <v>100</v>
      </c>
      <c r="L8" s="61">
        <v>100</v>
      </c>
      <c r="M8" s="61">
        <v>100</v>
      </c>
    </row>
  </sheetData>
  <mergeCells count="11">
    <mergeCell ref="F1:K1"/>
    <mergeCell ref="A2:K2"/>
    <mergeCell ref="A3:K3"/>
    <mergeCell ref="A4:K4"/>
    <mergeCell ref="A5:A6"/>
    <mergeCell ref="B5:B6"/>
    <mergeCell ref="C5:D5"/>
    <mergeCell ref="E5:E6"/>
    <mergeCell ref="F5:F6"/>
    <mergeCell ref="G5:G6"/>
    <mergeCell ref="H5:M5"/>
  </mergeCells>
  <printOptions horizontalCentered="1"/>
  <pageMargins left="0.39370078740157483" right="0.39370078740157483" top="0.39370078740157483" bottom="0.39370078740157483" header="0.31496062992125984" footer="0.31496062992125984"/>
  <pageSetup paperSize="9" scale="87" fitToHeight="0"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sheetPr>
    <pageSetUpPr fitToPage="1"/>
  </sheetPr>
  <dimension ref="A1:N14"/>
  <sheetViews>
    <sheetView workbookViewId="0">
      <selection activeCell="C14" sqref="C14"/>
    </sheetView>
  </sheetViews>
  <sheetFormatPr defaultRowHeight="14.25"/>
  <cols>
    <col min="1" max="1" width="5.625" customWidth="1"/>
    <col min="2" max="2" width="30.875" customWidth="1"/>
    <col min="3" max="3" width="14.75" customWidth="1"/>
    <col min="4" max="4" width="15.125" customWidth="1"/>
    <col min="5" max="5" width="21.625" customWidth="1"/>
    <col min="6" max="6" width="11" customWidth="1"/>
    <col min="7" max="7" width="15.875" customWidth="1"/>
    <col min="8" max="9" width="6.375" customWidth="1"/>
    <col min="10" max="10" width="6.125" customWidth="1"/>
    <col min="11" max="11" width="6.25" customWidth="1"/>
    <col min="12" max="12" width="6.375" customWidth="1"/>
    <col min="13" max="13" width="6.125" customWidth="1"/>
  </cols>
  <sheetData>
    <row r="1" spans="1:14" ht="45" customHeight="1">
      <c r="F1" s="279" t="s">
        <v>508</v>
      </c>
      <c r="G1" s="279"/>
      <c r="H1" s="279"/>
      <c r="I1" s="279"/>
      <c r="J1" s="279"/>
      <c r="K1" s="279"/>
      <c r="L1" s="26"/>
      <c r="M1" s="26"/>
      <c r="N1" s="26"/>
    </row>
    <row r="2" spans="1:14" ht="21.75" customHeight="1">
      <c r="A2" s="291" t="s">
        <v>316</v>
      </c>
      <c r="B2" s="291"/>
      <c r="C2" s="291"/>
      <c r="D2" s="291"/>
      <c r="E2" s="291"/>
      <c r="F2" s="291"/>
      <c r="G2" s="291"/>
      <c r="H2" s="291"/>
      <c r="I2" s="291"/>
      <c r="J2" s="291"/>
      <c r="K2" s="291"/>
    </row>
    <row r="3" spans="1:14" ht="30.75" customHeight="1">
      <c r="A3" s="294" t="s">
        <v>522</v>
      </c>
      <c r="B3" s="294"/>
      <c r="C3" s="294"/>
      <c r="D3" s="294"/>
      <c r="E3" s="294"/>
      <c r="F3" s="294"/>
      <c r="G3" s="294"/>
      <c r="H3" s="294"/>
      <c r="I3" s="294"/>
      <c r="J3" s="294"/>
      <c r="K3" s="294"/>
    </row>
    <row r="4" spans="1:14" ht="18" customHeight="1">
      <c r="A4" s="293" t="s">
        <v>413</v>
      </c>
      <c r="B4" s="293"/>
      <c r="C4" s="293"/>
      <c r="D4" s="293"/>
      <c r="E4" s="293"/>
      <c r="F4" s="293"/>
      <c r="G4" s="293"/>
      <c r="H4" s="293"/>
      <c r="I4" s="293"/>
      <c r="J4" s="293"/>
      <c r="K4" s="293"/>
    </row>
    <row r="5" spans="1:14" ht="54.75" customHeight="1">
      <c r="A5" s="287" t="s">
        <v>415</v>
      </c>
      <c r="B5" s="287" t="s">
        <v>416</v>
      </c>
      <c r="C5" s="287" t="s">
        <v>417</v>
      </c>
      <c r="D5" s="287"/>
      <c r="E5" s="287" t="s">
        <v>418</v>
      </c>
      <c r="F5" s="287" t="s">
        <v>419</v>
      </c>
      <c r="G5" s="287" t="s">
        <v>506</v>
      </c>
      <c r="H5" s="287"/>
      <c r="I5" s="287"/>
      <c r="J5" s="287"/>
      <c r="K5" s="287"/>
      <c r="L5" s="287"/>
      <c r="M5" s="287"/>
    </row>
    <row r="6" spans="1:14" ht="70.5" customHeight="1">
      <c r="A6" s="287"/>
      <c r="B6" s="287"/>
      <c r="C6" s="16" t="s">
        <v>422</v>
      </c>
      <c r="D6" s="16" t="s">
        <v>423</v>
      </c>
      <c r="E6" s="287"/>
      <c r="F6" s="287"/>
      <c r="G6" s="287"/>
      <c r="H6" s="16" t="s">
        <v>310</v>
      </c>
      <c r="I6" s="16" t="s">
        <v>311</v>
      </c>
      <c r="J6" s="16" t="s">
        <v>312</v>
      </c>
      <c r="K6" s="16" t="s">
        <v>313</v>
      </c>
      <c r="L6" s="55" t="s">
        <v>44</v>
      </c>
      <c r="M6" s="55" t="s">
        <v>45</v>
      </c>
    </row>
    <row r="7" spans="1:14">
      <c r="A7" s="137">
        <v>1</v>
      </c>
      <c r="B7" s="137">
        <v>2</v>
      </c>
      <c r="C7" s="137">
        <v>3</v>
      </c>
      <c r="D7" s="137">
        <v>4</v>
      </c>
      <c r="E7" s="137">
        <v>5</v>
      </c>
      <c r="F7" s="137">
        <v>6</v>
      </c>
      <c r="G7" s="137">
        <v>7</v>
      </c>
      <c r="H7" s="137">
        <v>8</v>
      </c>
      <c r="I7" s="137">
        <v>9</v>
      </c>
      <c r="J7" s="137">
        <v>10</v>
      </c>
      <c r="K7" s="137">
        <v>11</v>
      </c>
      <c r="L7" s="137">
        <v>12</v>
      </c>
      <c r="M7" s="31">
        <v>13</v>
      </c>
    </row>
    <row r="8" spans="1:14" ht="74.099999999999994" customHeight="1">
      <c r="A8" s="287">
        <v>1</v>
      </c>
      <c r="B8" s="304" t="s">
        <v>524</v>
      </c>
      <c r="C8" s="141">
        <v>5212.7</v>
      </c>
      <c r="D8" s="139">
        <v>46914</v>
      </c>
      <c r="E8" s="305" t="s">
        <v>523</v>
      </c>
      <c r="F8" s="303" t="s">
        <v>424</v>
      </c>
      <c r="G8" s="301">
        <v>0</v>
      </c>
      <c r="H8" s="301">
        <v>20</v>
      </c>
      <c r="I8" s="301">
        <v>0</v>
      </c>
      <c r="J8" s="301">
        <v>0</v>
      </c>
      <c r="K8" s="301">
        <v>0</v>
      </c>
      <c r="L8" s="301">
        <v>0</v>
      </c>
      <c r="M8" s="297">
        <v>0</v>
      </c>
    </row>
    <row r="9" spans="1:14" ht="74.099999999999994" customHeight="1">
      <c r="A9" s="287"/>
      <c r="B9" s="304"/>
      <c r="C9" s="142"/>
      <c r="D9" s="138" t="s">
        <v>763</v>
      </c>
      <c r="E9" s="305"/>
      <c r="F9" s="303"/>
      <c r="G9" s="301"/>
      <c r="H9" s="301"/>
      <c r="I9" s="301"/>
      <c r="J9" s="301"/>
      <c r="K9" s="301"/>
      <c r="L9" s="301"/>
      <c r="M9" s="298"/>
    </row>
    <row r="10" spans="1:14" ht="74.099999999999994" customHeight="1">
      <c r="A10" s="16">
        <v>2</v>
      </c>
      <c r="B10" s="28" t="s">
        <v>525</v>
      </c>
      <c r="C10" s="140">
        <v>213.7</v>
      </c>
      <c r="D10" s="139">
        <v>1923.3</v>
      </c>
      <c r="E10" s="32" t="s">
        <v>526</v>
      </c>
      <c r="F10" s="27" t="s">
        <v>424</v>
      </c>
      <c r="G10" s="23">
        <v>0</v>
      </c>
      <c r="H10" s="23">
        <v>1</v>
      </c>
      <c r="I10" s="23">
        <v>0</v>
      </c>
      <c r="J10" s="23">
        <v>0</v>
      </c>
      <c r="K10" s="23">
        <v>0</v>
      </c>
      <c r="L10" s="61">
        <v>0</v>
      </c>
      <c r="M10" s="61">
        <v>0</v>
      </c>
    </row>
    <row r="12" spans="1:14">
      <c r="C12" s="48"/>
    </row>
    <row r="14" spans="1:14">
      <c r="C14" s="48"/>
    </row>
  </sheetData>
  <mergeCells count="22">
    <mergeCell ref="A8:A9"/>
    <mergeCell ref="B8:B9"/>
    <mergeCell ref="E8:E9"/>
    <mergeCell ref="F8:F9"/>
    <mergeCell ref="F1:K1"/>
    <mergeCell ref="A2:K2"/>
    <mergeCell ref="A3:K3"/>
    <mergeCell ref="A4:K4"/>
    <mergeCell ref="A5:A6"/>
    <mergeCell ref="B5:B6"/>
    <mergeCell ref="C5:D5"/>
    <mergeCell ref="E5:E6"/>
    <mergeCell ref="F5:F6"/>
    <mergeCell ref="G5:G6"/>
    <mergeCell ref="H5:M5"/>
    <mergeCell ref="L8:L9"/>
    <mergeCell ref="M8:M9"/>
    <mergeCell ref="G8:G9"/>
    <mergeCell ref="H8:H9"/>
    <mergeCell ref="I8:I9"/>
    <mergeCell ref="J8:J9"/>
    <mergeCell ref="K8:K9"/>
  </mergeCells>
  <printOptions horizontalCentered="1"/>
  <pageMargins left="0.39370078740157483" right="0.39370078740157483" top="0.39370078740157483" bottom="0.39370078740157483" header="0.31496062992125984" footer="0.31496062992125984"/>
  <pageSetup paperSize="9" scale="91" fitToHeight="0" orientation="landscape" horizontalDpi="4294967295" verticalDpi="4294967295" r:id="rId1"/>
</worksheet>
</file>

<file path=xl/worksheets/sheet24.xml><?xml version="1.0" encoding="utf-8"?>
<worksheet xmlns="http://schemas.openxmlformats.org/spreadsheetml/2006/main" xmlns:r="http://schemas.openxmlformats.org/officeDocument/2006/relationships">
  <sheetPr>
    <pageSetUpPr fitToPage="1"/>
  </sheetPr>
  <dimension ref="A1:N9"/>
  <sheetViews>
    <sheetView zoomScaleNormal="100" workbookViewId="0">
      <selection activeCell="D9" sqref="D9"/>
    </sheetView>
  </sheetViews>
  <sheetFormatPr defaultRowHeight="14.25"/>
  <cols>
    <col min="1" max="1" width="5.625" customWidth="1"/>
    <col min="2" max="2" width="38" customWidth="1"/>
    <col min="3" max="3" width="14.75" customWidth="1"/>
    <col min="4" max="4" width="15.125" customWidth="1"/>
    <col min="5" max="5" width="22.875" customWidth="1"/>
    <col min="6" max="6" width="11" customWidth="1"/>
    <col min="7" max="7" width="15.875" customWidth="1"/>
    <col min="8" max="8" width="6.125" customWidth="1"/>
    <col min="9" max="9" width="6.375" customWidth="1"/>
    <col min="10" max="10" width="5.625" customWidth="1"/>
    <col min="11" max="11" width="6.125" customWidth="1"/>
    <col min="12" max="12" width="6.375" customWidth="1"/>
  </cols>
  <sheetData>
    <row r="1" spans="1:14" ht="45" customHeight="1">
      <c r="F1" s="279" t="s">
        <v>521</v>
      </c>
      <c r="G1" s="279"/>
      <c r="H1" s="279"/>
      <c r="I1" s="279"/>
      <c r="J1" s="279"/>
      <c r="K1" s="57"/>
      <c r="L1" s="57"/>
      <c r="M1" s="26"/>
      <c r="N1" s="26"/>
    </row>
    <row r="2" spans="1:14" ht="21.75" customHeight="1">
      <c r="A2" s="291" t="s">
        <v>316</v>
      </c>
      <c r="B2" s="291"/>
      <c r="C2" s="291"/>
      <c r="D2" s="291"/>
      <c r="E2" s="291"/>
      <c r="F2" s="291"/>
      <c r="G2" s="291"/>
      <c r="H2" s="291"/>
      <c r="I2" s="291"/>
      <c r="J2" s="291"/>
      <c r="K2" s="58"/>
      <c r="L2" s="58"/>
    </row>
    <row r="3" spans="1:14" ht="30.75" customHeight="1">
      <c r="A3" s="294" t="s">
        <v>507</v>
      </c>
      <c r="B3" s="294"/>
      <c r="C3" s="294"/>
      <c r="D3" s="294"/>
      <c r="E3" s="294"/>
      <c r="F3" s="294"/>
      <c r="G3" s="294"/>
      <c r="H3" s="294"/>
      <c r="I3" s="294"/>
      <c r="J3" s="294"/>
      <c r="K3" s="60"/>
      <c r="L3" s="60"/>
    </row>
    <row r="4" spans="1:14" ht="18" customHeight="1">
      <c r="A4" s="293" t="s">
        <v>413</v>
      </c>
      <c r="B4" s="293"/>
      <c r="C4" s="293"/>
      <c r="D4" s="293"/>
      <c r="E4" s="293"/>
      <c r="F4" s="293"/>
      <c r="G4" s="293"/>
      <c r="H4" s="293"/>
      <c r="I4" s="293"/>
      <c r="J4" s="293"/>
      <c r="K4" s="59"/>
      <c r="L4" s="59"/>
    </row>
    <row r="5" spans="1:14" ht="54.75" customHeight="1">
      <c r="A5" s="287" t="s">
        <v>415</v>
      </c>
      <c r="B5" s="287" t="s">
        <v>416</v>
      </c>
      <c r="C5" s="287" t="s">
        <v>417</v>
      </c>
      <c r="D5" s="287"/>
      <c r="E5" s="287" t="s">
        <v>418</v>
      </c>
      <c r="F5" s="287" t="s">
        <v>419</v>
      </c>
      <c r="G5" s="287" t="s">
        <v>506</v>
      </c>
      <c r="H5" s="306"/>
      <c r="I5" s="307"/>
      <c r="J5" s="307"/>
      <c r="K5" s="307"/>
      <c r="L5" s="308"/>
    </row>
    <row r="6" spans="1:14" ht="70.5" customHeight="1">
      <c r="A6" s="287"/>
      <c r="B6" s="287"/>
      <c r="C6" s="16" t="s">
        <v>422</v>
      </c>
      <c r="D6" s="16" t="s">
        <v>423</v>
      </c>
      <c r="E6" s="287"/>
      <c r="F6" s="287"/>
      <c r="G6" s="287"/>
      <c r="H6" s="16" t="s">
        <v>311</v>
      </c>
      <c r="I6" s="16" t="s">
        <v>312</v>
      </c>
      <c r="J6" s="16" t="s">
        <v>313</v>
      </c>
      <c r="K6" s="55" t="s">
        <v>44</v>
      </c>
      <c r="L6" s="55" t="s">
        <v>45</v>
      </c>
    </row>
    <row r="7" spans="1:14">
      <c r="A7" s="31">
        <v>1</v>
      </c>
      <c r="B7" s="31">
        <v>2</v>
      </c>
      <c r="C7" s="31">
        <v>3</v>
      </c>
      <c r="D7" s="31">
        <v>4</v>
      </c>
      <c r="E7" s="31">
        <v>5</v>
      </c>
      <c r="F7" s="31">
        <v>6</v>
      </c>
      <c r="G7" s="31">
        <v>7</v>
      </c>
      <c r="H7" s="31">
        <v>9</v>
      </c>
      <c r="I7" s="31">
        <v>10</v>
      </c>
      <c r="J7" s="31">
        <v>11</v>
      </c>
      <c r="K7" s="31">
        <v>12</v>
      </c>
      <c r="L7" s="31">
        <v>13</v>
      </c>
    </row>
    <row r="8" spans="1:14" ht="129.94999999999999" customHeight="1">
      <c r="A8" s="287">
        <v>1</v>
      </c>
      <c r="B8" s="220" t="s">
        <v>509</v>
      </c>
      <c r="C8" s="286">
        <f>'Приложение №23 (ПП11)'!F14</f>
        <v>1720.3899999999999</v>
      </c>
      <c r="D8" s="104">
        <f>'Приложение №23 (ПП11)'!F15</f>
        <v>18548.599999999999</v>
      </c>
      <c r="E8" s="302" t="s">
        <v>510</v>
      </c>
      <c r="F8" s="303" t="s">
        <v>424</v>
      </c>
      <c r="G8" s="301">
        <v>0</v>
      </c>
      <c r="H8" s="301">
        <v>36</v>
      </c>
      <c r="I8" s="301">
        <v>0</v>
      </c>
      <c r="J8" s="301">
        <v>0</v>
      </c>
      <c r="K8" s="301">
        <v>8</v>
      </c>
      <c r="L8" s="301">
        <v>0</v>
      </c>
    </row>
    <row r="9" spans="1:14" ht="19.5" customHeight="1">
      <c r="A9" s="287"/>
      <c r="B9" s="220"/>
      <c r="C9" s="286"/>
      <c r="D9" s="105" t="s">
        <v>763</v>
      </c>
      <c r="E9" s="302"/>
      <c r="F9" s="303"/>
      <c r="G9" s="301"/>
      <c r="H9" s="301"/>
      <c r="I9" s="301"/>
      <c r="J9" s="301"/>
      <c r="K9" s="301"/>
      <c r="L9" s="301"/>
    </row>
  </sheetData>
  <mergeCells count="22">
    <mergeCell ref="L8:L9"/>
    <mergeCell ref="G8:G9"/>
    <mergeCell ref="H8:H9"/>
    <mergeCell ref="I8:I9"/>
    <mergeCell ref="J8:J9"/>
    <mergeCell ref="K8:K9"/>
    <mergeCell ref="A8:A9"/>
    <mergeCell ref="B8:B9"/>
    <mergeCell ref="C8:C9"/>
    <mergeCell ref="E8:E9"/>
    <mergeCell ref="F8:F9"/>
    <mergeCell ref="F1:J1"/>
    <mergeCell ref="A2:J2"/>
    <mergeCell ref="A3:J3"/>
    <mergeCell ref="A4:J4"/>
    <mergeCell ref="A5:A6"/>
    <mergeCell ref="B5:B6"/>
    <mergeCell ref="C5:D5"/>
    <mergeCell ref="E5:E6"/>
    <mergeCell ref="F5:F6"/>
    <mergeCell ref="G5:G6"/>
    <mergeCell ref="H5:L5"/>
  </mergeCells>
  <printOptions horizontalCentered="1"/>
  <pageMargins left="0.39370078740157483" right="0.39370078740157483" top="0.39370078740157483" bottom="0.39370078740157483" header="0.31496062992125984" footer="0.31496062992125984"/>
  <pageSetup paperSize="9" scale="90" fitToHeight="0"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sheetPr>
    <pageSetUpPr fitToPage="1"/>
  </sheetPr>
  <dimension ref="A1:K563"/>
  <sheetViews>
    <sheetView view="pageBreakPreview" zoomScale="136" zoomScaleNormal="100" zoomScaleSheetLayoutView="136" workbookViewId="0">
      <selection activeCell="E65" sqref="E65"/>
    </sheetView>
  </sheetViews>
  <sheetFormatPr defaultRowHeight="14.25"/>
  <cols>
    <col min="1" max="1" width="29.875" customWidth="1"/>
    <col min="2" max="2" width="23.125" customWidth="1"/>
    <col min="3" max="3" width="21" customWidth="1"/>
    <col min="4" max="4" width="15" customWidth="1"/>
    <col min="5" max="5" width="11" customWidth="1"/>
    <col min="6" max="6" width="19.875" customWidth="1"/>
    <col min="7" max="7" width="12.25" customWidth="1"/>
    <col min="8" max="8" width="16.125" customWidth="1"/>
    <col min="9" max="9" width="10" bestFit="1" customWidth="1"/>
  </cols>
  <sheetData>
    <row r="1" spans="1:9" ht="34.5" customHeight="1">
      <c r="B1" s="26"/>
      <c r="C1" s="26"/>
      <c r="D1" s="26"/>
      <c r="E1" s="279" t="s">
        <v>520</v>
      </c>
      <c r="F1" s="279"/>
    </row>
    <row r="3" spans="1:9" ht="78.75" customHeight="1">
      <c r="A3" s="329" t="s">
        <v>527</v>
      </c>
      <c r="B3" s="329"/>
      <c r="C3" s="329"/>
      <c r="D3" s="329"/>
      <c r="E3" s="329"/>
      <c r="F3" s="329"/>
    </row>
    <row r="4" spans="1:9" ht="99" customHeight="1">
      <c r="A4" s="164" t="s">
        <v>588</v>
      </c>
      <c r="B4" s="164" t="s">
        <v>590</v>
      </c>
      <c r="C4" s="164" t="s">
        <v>591</v>
      </c>
      <c r="D4" s="330" t="s">
        <v>592</v>
      </c>
      <c r="E4" s="330"/>
      <c r="F4" s="164" t="s">
        <v>593</v>
      </c>
    </row>
    <row r="5" spans="1:9" ht="63.95" customHeight="1">
      <c r="A5" s="147" t="s">
        <v>699</v>
      </c>
      <c r="B5" s="71"/>
      <c r="C5" s="53"/>
      <c r="D5" s="325">
        <f>D6+D16+D17+D27+D28+D36+D37+D45+D46+D56+D57+D67+D68+D78+D79+D82+D83+D93+D94+D104+D105+D115+D116+D126+D128+D138+D140+D150+D151+D159+D166+D170+D173</f>
        <v>535844.93299999996</v>
      </c>
      <c r="E5" s="326"/>
      <c r="F5" s="71"/>
      <c r="H5" s="48"/>
      <c r="I5" s="83"/>
    </row>
    <row r="6" spans="1:9" ht="21" customHeight="1">
      <c r="A6" s="280" t="s">
        <v>550</v>
      </c>
      <c r="B6" s="280" t="s">
        <v>511</v>
      </c>
      <c r="C6" s="220" t="s">
        <v>530</v>
      </c>
      <c r="D6" s="314">
        <f>E8+E9+E10+E11+E12+E13+E14+E15</f>
        <v>164929.77000000002</v>
      </c>
      <c r="E6" s="314"/>
      <c r="F6" s="288" t="s">
        <v>513</v>
      </c>
      <c r="G6" s="48"/>
      <c r="H6" s="48"/>
      <c r="I6" s="48"/>
    </row>
    <row r="7" spans="1:9" ht="22.5" customHeight="1">
      <c r="A7" s="281"/>
      <c r="B7" s="281"/>
      <c r="C7" s="220"/>
      <c r="D7" s="287" t="s">
        <v>355</v>
      </c>
      <c r="E7" s="287"/>
      <c r="F7" s="289"/>
      <c r="G7" s="48"/>
      <c r="H7" s="48"/>
    </row>
    <row r="8" spans="1:9" ht="15.75" customHeight="1">
      <c r="A8" s="281"/>
      <c r="B8" s="281"/>
      <c r="C8" s="220"/>
      <c r="D8" s="16" t="s">
        <v>514</v>
      </c>
      <c r="E8" s="47">
        <v>23013.599999999999</v>
      </c>
      <c r="F8" s="289"/>
      <c r="G8" s="48"/>
      <c r="H8" s="48"/>
    </row>
    <row r="9" spans="1:9" ht="15.75">
      <c r="A9" s="281"/>
      <c r="B9" s="281"/>
      <c r="C9" s="220"/>
      <c r="D9" s="16" t="s">
        <v>515</v>
      </c>
      <c r="E9" s="47">
        <f>21090-3169.53</f>
        <v>17920.47</v>
      </c>
      <c r="F9" s="289"/>
      <c r="G9" s="48"/>
    </row>
    <row r="10" spans="1:9" ht="15.75">
      <c r="A10" s="281"/>
      <c r="B10" s="281"/>
      <c r="C10" s="220"/>
      <c r="D10" s="16" t="s">
        <v>516</v>
      </c>
      <c r="E10" s="47">
        <v>20051.599999999999</v>
      </c>
      <c r="F10" s="289"/>
      <c r="G10" s="48"/>
    </row>
    <row r="11" spans="1:9" ht="15.75">
      <c r="A11" s="281"/>
      <c r="B11" s="281"/>
      <c r="C11" s="220"/>
      <c r="D11" s="16" t="s">
        <v>517</v>
      </c>
      <c r="E11" s="47">
        <v>43417.4</v>
      </c>
      <c r="F11" s="289"/>
      <c r="G11" s="48"/>
    </row>
    <row r="12" spans="1:9" ht="15.75">
      <c r="A12" s="281"/>
      <c r="B12" s="281"/>
      <c r="C12" s="220"/>
      <c r="D12" s="16" t="s">
        <v>518</v>
      </c>
      <c r="E12" s="47">
        <f>17773.4+7176.7</f>
        <v>24950.100000000002</v>
      </c>
      <c r="F12" s="289"/>
      <c r="G12" s="48"/>
    </row>
    <row r="13" spans="1:9" ht="15.75">
      <c r="A13" s="281"/>
      <c r="B13" s="281"/>
      <c r="C13" s="220"/>
      <c r="D13" s="55" t="s">
        <v>519</v>
      </c>
      <c r="E13" s="47">
        <f>12451.5+5</f>
        <v>12456.5</v>
      </c>
      <c r="F13" s="289"/>
      <c r="G13" s="48"/>
    </row>
    <row r="14" spans="1:9" ht="15.75">
      <c r="A14" s="281"/>
      <c r="B14" s="281"/>
      <c r="C14" s="220"/>
      <c r="D14" s="55" t="s">
        <v>544</v>
      </c>
      <c r="E14" s="47">
        <v>10807.6</v>
      </c>
      <c r="F14" s="289"/>
      <c r="G14" s="48"/>
    </row>
    <row r="15" spans="1:9" ht="15.75">
      <c r="A15" s="281"/>
      <c r="B15" s="282"/>
      <c r="C15" s="220"/>
      <c r="D15" s="55" t="s">
        <v>545</v>
      </c>
      <c r="E15" s="47">
        <v>12312.5</v>
      </c>
      <c r="F15" s="289"/>
    </row>
    <row r="16" spans="1:9" ht="32.25" customHeight="1">
      <c r="A16" s="282"/>
      <c r="B16" s="35" t="s">
        <v>529</v>
      </c>
      <c r="C16" s="34" t="s">
        <v>530</v>
      </c>
      <c r="D16" s="327">
        <v>0</v>
      </c>
      <c r="E16" s="328"/>
      <c r="F16" s="290"/>
    </row>
    <row r="17" spans="1:6" ht="25.5" customHeight="1">
      <c r="A17" s="220" t="s">
        <v>531</v>
      </c>
      <c r="B17" s="280" t="s">
        <v>511</v>
      </c>
      <c r="C17" s="220" t="s">
        <v>512</v>
      </c>
      <c r="D17" s="314">
        <f>E19+E20+E21+E22+E23+E24+E25+E26</f>
        <v>44644.999999999993</v>
      </c>
      <c r="E17" s="314"/>
      <c r="F17" s="287" t="s">
        <v>513</v>
      </c>
    </row>
    <row r="18" spans="1:6" ht="15.75">
      <c r="A18" s="220"/>
      <c r="B18" s="281"/>
      <c r="C18" s="220"/>
      <c r="D18" s="287" t="s">
        <v>355</v>
      </c>
      <c r="E18" s="287"/>
      <c r="F18" s="287"/>
    </row>
    <row r="19" spans="1:6" ht="15.75">
      <c r="A19" s="220"/>
      <c r="B19" s="281"/>
      <c r="C19" s="220"/>
      <c r="D19" s="16" t="s">
        <v>514</v>
      </c>
      <c r="E19" s="47">
        <v>3397.9</v>
      </c>
      <c r="F19" s="287"/>
    </row>
    <row r="20" spans="1:6" ht="15.75">
      <c r="A20" s="220"/>
      <c r="B20" s="281"/>
      <c r="C20" s="220"/>
      <c r="D20" s="16" t="s">
        <v>515</v>
      </c>
      <c r="E20" s="47">
        <f>6000-4000</f>
        <v>2000</v>
      </c>
      <c r="F20" s="287"/>
    </row>
    <row r="21" spans="1:6" ht="15.75">
      <c r="A21" s="220"/>
      <c r="B21" s="281"/>
      <c r="C21" s="220"/>
      <c r="D21" s="16" t="s">
        <v>516</v>
      </c>
      <c r="E21" s="47">
        <v>5081.3</v>
      </c>
      <c r="F21" s="287"/>
    </row>
    <row r="22" spans="1:6" ht="15.75">
      <c r="A22" s="220"/>
      <c r="B22" s="281"/>
      <c r="C22" s="220"/>
      <c r="D22" s="16" t="s">
        <v>517</v>
      </c>
      <c r="E22" s="47">
        <v>5081.3</v>
      </c>
      <c r="F22" s="287"/>
    </row>
    <row r="23" spans="1:6" ht="15.75">
      <c r="A23" s="220"/>
      <c r="B23" s="281"/>
      <c r="C23" s="220"/>
      <c r="D23" s="16" t="s">
        <v>518</v>
      </c>
      <c r="E23" s="47">
        <f>5413.2+602.5</f>
        <v>6015.7</v>
      </c>
      <c r="F23" s="287"/>
    </row>
    <row r="24" spans="1:6" ht="15.75">
      <c r="A24" s="220"/>
      <c r="B24" s="281"/>
      <c r="C24" s="220"/>
      <c r="D24" s="55" t="s">
        <v>519</v>
      </c>
      <c r="E24" s="47">
        <f>12015.7+103.8+122.9</f>
        <v>12242.4</v>
      </c>
      <c r="F24" s="287"/>
    </row>
    <row r="25" spans="1:6" ht="15.75">
      <c r="A25" s="220"/>
      <c r="B25" s="281"/>
      <c r="C25" s="220"/>
      <c r="D25" s="55" t="s">
        <v>544</v>
      </c>
      <c r="E25" s="47">
        <v>5413.2</v>
      </c>
      <c r="F25" s="287"/>
    </row>
    <row r="26" spans="1:6" ht="15.75">
      <c r="A26" s="220"/>
      <c r="B26" s="282"/>
      <c r="C26" s="220"/>
      <c r="D26" s="16" t="s">
        <v>545</v>
      </c>
      <c r="E26" s="47">
        <v>5413.2</v>
      </c>
      <c r="F26" s="287"/>
    </row>
    <row r="27" spans="1:6" ht="36" customHeight="1">
      <c r="A27" s="220"/>
      <c r="B27" s="28" t="s">
        <v>529</v>
      </c>
      <c r="C27" s="34" t="s">
        <v>512</v>
      </c>
      <c r="D27" s="309">
        <v>0</v>
      </c>
      <c r="E27" s="309"/>
      <c r="F27" s="287"/>
    </row>
    <row r="28" spans="1:6" ht="15.75">
      <c r="A28" s="220" t="s">
        <v>532</v>
      </c>
      <c r="B28" s="280" t="s">
        <v>511</v>
      </c>
      <c r="C28" s="220" t="s">
        <v>512</v>
      </c>
      <c r="D28" s="314">
        <f>E30+E31+E32+E33+E34+E35</f>
        <v>5964.2999999999993</v>
      </c>
      <c r="E28" s="314"/>
      <c r="F28" s="287" t="s">
        <v>513</v>
      </c>
    </row>
    <row r="29" spans="1:6" ht="25.5" customHeight="1">
      <c r="A29" s="220"/>
      <c r="B29" s="281"/>
      <c r="C29" s="220"/>
      <c r="D29" s="287" t="s">
        <v>355</v>
      </c>
      <c r="E29" s="287"/>
      <c r="F29" s="287"/>
    </row>
    <row r="30" spans="1:6" ht="15.75">
      <c r="A30" s="220"/>
      <c r="B30" s="281"/>
      <c r="C30" s="220"/>
      <c r="D30" s="16" t="s">
        <v>514</v>
      </c>
      <c r="E30" s="47">
        <v>2742.1</v>
      </c>
      <c r="F30" s="287"/>
    </row>
    <row r="31" spans="1:6" ht="15.75">
      <c r="A31" s="220"/>
      <c r="B31" s="281"/>
      <c r="C31" s="220"/>
      <c r="D31" s="16" t="s">
        <v>515</v>
      </c>
      <c r="E31" s="47">
        <v>3222.2</v>
      </c>
      <c r="F31" s="287"/>
    </row>
    <row r="32" spans="1:6" ht="15.75" customHeight="1">
      <c r="A32" s="220"/>
      <c r="B32" s="281"/>
      <c r="C32" s="220"/>
      <c r="D32" s="16" t="s">
        <v>516</v>
      </c>
      <c r="E32" s="47">
        <v>0</v>
      </c>
      <c r="F32" s="287"/>
    </row>
    <row r="33" spans="1:8" ht="15.75">
      <c r="A33" s="220"/>
      <c r="B33" s="281"/>
      <c r="C33" s="220"/>
      <c r="D33" s="16" t="s">
        <v>517</v>
      </c>
      <c r="E33" s="47">
        <v>0</v>
      </c>
      <c r="F33" s="287"/>
    </row>
    <row r="34" spans="1:8" ht="15.75">
      <c r="A34" s="220"/>
      <c r="B34" s="281"/>
      <c r="C34" s="220"/>
      <c r="D34" s="16" t="s">
        <v>518</v>
      </c>
      <c r="E34" s="47">
        <v>0</v>
      </c>
      <c r="F34" s="287"/>
    </row>
    <row r="35" spans="1:8" ht="15.75">
      <c r="A35" s="220"/>
      <c r="B35" s="282"/>
      <c r="C35" s="220"/>
      <c r="D35" s="16" t="s">
        <v>519</v>
      </c>
      <c r="E35" s="47">
        <v>0</v>
      </c>
      <c r="F35" s="287"/>
    </row>
    <row r="36" spans="1:8" ht="34.5" customHeight="1">
      <c r="A36" s="220"/>
      <c r="B36" s="28" t="s">
        <v>529</v>
      </c>
      <c r="C36" s="34" t="s">
        <v>512</v>
      </c>
      <c r="D36" s="309">
        <v>0</v>
      </c>
      <c r="E36" s="309"/>
      <c r="F36" s="287"/>
    </row>
    <row r="37" spans="1:8" ht="25.5" customHeight="1">
      <c r="A37" s="220" t="s">
        <v>533</v>
      </c>
      <c r="B37" s="280" t="s">
        <v>511</v>
      </c>
      <c r="C37" s="220" t="s">
        <v>512</v>
      </c>
      <c r="D37" s="314">
        <f>E39+E40+E41+E42+E43+E44</f>
        <v>1025.3</v>
      </c>
      <c r="E37" s="314"/>
      <c r="F37" s="287" t="s">
        <v>513</v>
      </c>
    </row>
    <row r="38" spans="1:8" ht="19.5" customHeight="1">
      <c r="A38" s="220"/>
      <c r="B38" s="281"/>
      <c r="C38" s="220"/>
      <c r="D38" s="287" t="s">
        <v>355</v>
      </c>
      <c r="E38" s="287"/>
      <c r="F38" s="287"/>
    </row>
    <row r="39" spans="1:8" ht="15.75">
      <c r="A39" s="220"/>
      <c r="B39" s="281"/>
      <c r="C39" s="220"/>
      <c r="D39" s="16" t="s">
        <v>514</v>
      </c>
      <c r="E39" s="47">
        <v>0</v>
      </c>
      <c r="F39" s="287"/>
    </row>
    <row r="40" spans="1:8" ht="15.75">
      <c r="A40" s="220"/>
      <c r="B40" s="281"/>
      <c r="C40" s="220"/>
      <c r="D40" s="16" t="s">
        <v>515</v>
      </c>
      <c r="E40" s="47">
        <v>1025.3</v>
      </c>
      <c r="F40" s="287"/>
    </row>
    <row r="41" spans="1:8" ht="15.75" customHeight="1">
      <c r="A41" s="220"/>
      <c r="B41" s="281"/>
      <c r="C41" s="220"/>
      <c r="D41" s="16" t="s">
        <v>516</v>
      </c>
      <c r="E41" s="47">
        <v>0</v>
      </c>
      <c r="F41" s="287"/>
    </row>
    <row r="42" spans="1:8" ht="15.75">
      <c r="A42" s="220"/>
      <c r="B42" s="281"/>
      <c r="C42" s="220"/>
      <c r="D42" s="16" t="s">
        <v>517</v>
      </c>
      <c r="E42" s="47">
        <v>0</v>
      </c>
      <c r="F42" s="287"/>
    </row>
    <row r="43" spans="1:8" ht="15.75">
      <c r="A43" s="220"/>
      <c r="B43" s="281"/>
      <c r="C43" s="220"/>
      <c r="D43" s="16" t="s">
        <v>518</v>
      </c>
      <c r="E43" s="47">
        <v>0</v>
      </c>
      <c r="F43" s="287"/>
      <c r="H43" s="129"/>
    </row>
    <row r="44" spans="1:8" ht="15.75">
      <c r="A44" s="220"/>
      <c r="B44" s="282"/>
      <c r="C44" s="220"/>
      <c r="D44" s="16" t="s">
        <v>519</v>
      </c>
      <c r="E44" s="47">
        <v>0</v>
      </c>
      <c r="F44" s="287"/>
      <c r="H44" s="130"/>
    </row>
    <row r="45" spans="1:8" ht="33.75" customHeight="1">
      <c r="A45" s="220"/>
      <c r="B45" s="28" t="s">
        <v>529</v>
      </c>
      <c r="C45" s="34" t="s">
        <v>512</v>
      </c>
      <c r="D45" s="309">
        <v>0</v>
      </c>
      <c r="E45" s="309"/>
      <c r="F45" s="287"/>
      <c r="H45" s="131"/>
    </row>
    <row r="46" spans="1:8" ht="15.75">
      <c r="A46" s="220" t="s">
        <v>549</v>
      </c>
      <c r="B46" s="280" t="s">
        <v>511</v>
      </c>
      <c r="C46" s="220" t="s">
        <v>512</v>
      </c>
      <c r="D46" s="314">
        <f>E48+E49+E50+E51+E52+E53+E54+E55</f>
        <v>5872</v>
      </c>
      <c r="E46" s="314"/>
      <c r="F46" s="287" t="s">
        <v>513</v>
      </c>
    </row>
    <row r="47" spans="1:8" ht="15.75">
      <c r="A47" s="220"/>
      <c r="B47" s="281"/>
      <c r="C47" s="220"/>
      <c r="D47" s="287" t="s">
        <v>355</v>
      </c>
      <c r="E47" s="287"/>
      <c r="F47" s="287"/>
    </row>
    <row r="48" spans="1:8" ht="15.75">
      <c r="A48" s="220"/>
      <c r="B48" s="281"/>
      <c r="C48" s="220"/>
      <c r="D48" s="16" t="s">
        <v>514</v>
      </c>
      <c r="E48" s="47">
        <v>0</v>
      </c>
      <c r="F48" s="287"/>
    </row>
    <row r="49" spans="1:6" ht="15.75">
      <c r="A49" s="220"/>
      <c r="B49" s="281"/>
      <c r="C49" s="220"/>
      <c r="D49" s="16" t="s">
        <v>515</v>
      </c>
      <c r="E49" s="47">
        <v>1049.3</v>
      </c>
      <c r="F49" s="287"/>
    </row>
    <row r="50" spans="1:6" ht="15.75">
      <c r="A50" s="220"/>
      <c r="B50" s="281"/>
      <c r="C50" s="220"/>
      <c r="D50" s="16" t="s">
        <v>516</v>
      </c>
      <c r="E50" s="47">
        <v>1864.5</v>
      </c>
      <c r="F50" s="287"/>
    </row>
    <row r="51" spans="1:6" ht="15.75">
      <c r="A51" s="220"/>
      <c r="B51" s="281"/>
      <c r="C51" s="220"/>
      <c r="D51" s="16" t="s">
        <v>517</v>
      </c>
      <c r="E51" s="47">
        <v>400</v>
      </c>
      <c r="F51" s="287"/>
    </row>
    <row r="52" spans="1:6" ht="15.75">
      <c r="A52" s="220"/>
      <c r="B52" s="281"/>
      <c r="C52" s="220"/>
      <c r="D52" s="16" t="s">
        <v>518</v>
      </c>
      <c r="E52" s="47">
        <v>300</v>
      </c>
      <c r="F52" s="287"/>
    </row>
    <row r="53" spans="1:6" ht="15.75">
      <c r="A53" s="220"/>
      <c r="B53" s="281"/>
      <c r="C53" s="220"/>
      <c r="D53" s="55" t="s">
        <v>519</v>
      </c>
      <c r="E53" s="47">
        <v>1178.2</v>
      </c>
      <c r="F53" s="287"/>
    </row>
    <row r="54" spans="1:6" ht="15.75">
      <c r="A54" s="220"/>
      <c r="B54" s="281"/>
      <c r="C54" s="220"/>
      <c r="D54" s="55" t="s">
        <v>544</v>
      </c>
      <c r="E54" s="47">
        <f>300+480</f>
        <v>780</v>
      </c>
      <c r="F54" s="287"/>
    </row>
    <row r="55" spans="1:6" ht="15.75">
      <c r="A55" s="220"/>
      <c r="B55" s="282"/>
      <c r="C55" s="220"/>
      <c r="D55" s="16" t="s">
        <v>545</v>
      </c>
      <c r="E55" s="47">
        <v>300</v>
      </c>
      <c r="F55" s="287"/>
    </row>
    <row r="56" spans="1:6" ht="34.5" customHeight="1">
      <c r="A56" s="220"/>
      <c r="B56" s="28" t="s">
        <v>529</v>
      </c>
      <c r="C56" s="34" t="s">
        <v>512</v>
      </c>
      <c r="D56" s="309">
        <v>0</v>
      </c>
      <c r="E56" s="309"/>
      <c r="F56" s="287"/>
    </row>
    <row r="57" spans="1:6" ht="15.75">
      <c r="A57" s="280" t="s">
        <v>548</v>
      </c>
      <c r="B57" s="280" t="s">
        <v>511</v>
      </c>
      <c r="C57" s="220" t="s">
        <v>512</v>
      </c>
      <c r="D57" s="332">
        <f>E59+E60+E61+E62+E63+E64+E65+E66</f>
        <v>33468.33</v>
      </c>
      <c r="E57" s="333"/>
      <c r="F57" s="288" t="s">
        <v>513</v>
      </c>
    </row>
    <row r="58" spans="1:6" ht="22.5" customHeight="1">
      <c r="A58" s="281"/>
      <c r="B58" s="281"/>
      <c r="C58" s="220"/>
      <c r="D58" s="306" t="s">
        <v>355</v>
      </c>
      <c r="E58" s="308"/>
      <c r="F58" s="289"/>
    </row>
    <row r="59" spans="1:6" ht="15.75">
      <c r="A59" s="281"/>
      <c r="B59" s="281"/>
      <c r="C59" s="220"/>
      <c r="D59" s="16" t="s">
        <v>514</v>
      </c>
      <c r="E59" s="47">
        <v>578.6</v>
      </c>
      <c r="F59" s="289"/>
    </row>
    <row r="60" spans="1:6" ht="15.75">
      <c r="A60" s="281"/>
      <c r="B60" s="281"/>
      <c r="C60" s="220"/>
      <c r="D60" s="16" t="s">
        <v>515</v>
      </c>
      <c r="E60" s="47">
        <v>1078.5999999999999</v>
      </c>
      <c r="F60" s="289"/>
    </row>
    <row r="61" spans="1:6" ht="15.75">
      <c r="A61" s="281"/>
      <c r="B61" s="281"/>
      <c r="C61" s="220"/>
      <c r="D61" s="16" t="s">
        <v>516</v>
      </c>
      <c r="E61" s="47">
        <v>1578.6</v>
      </c>
      <c r="F61" s="289"/>
    </row>
    <row r="62" spans="1:6" ht="15.75">
      <c r="A62" s="281"/>
      <c r="B62" s="281"/>
      <c r="C62" s="220"/>
      <c r="D62" s="16" t="s">
        <v>517</v>
      </c>
      <c r="E62" s="47">
        <v>4472</v>
      </c>
      <c r="F62" s="289"/>
    </row>
    <row r="63" spans="1:6" ht="15.75">
      <c r="A63" s="281"/>
      <c r="B63" s="281"/>
      <c r="C63" s="220"/>
      <c r="D63" s="16" t="s">
        <v>518</v>
      </c>
      <c r="E63" s="47">
        <v>6690.4</v>
      </c>
      <c r="F63" s="289"/>
    </row>
    <row r="64" spans="1:6" ht="15.75">
      <c r="A64" s="281"/>
      <c r="B64" s="281"/>
      <c r="C64" s="220"/>
      <c r="D64" s="55" t="s">
        <v>519</v>
      </c>
      <c r="E64" s="132">
        <f>8715.5+5800-260.87</f>
        <v>14254.63</v>
      </c>
      <c r="F64" s="289"/>
    </row>
    <row r="65" spans="1:6" ht="15.75">
      <c r="A65" s="281"/>
      <c r="B65" s="281"/>
      <c r="C65" s="220"/>
      <c r="D65" s="55" t="s">
        <v>544</v>
      </c>
      <c r="E65" s="47">
        <v>0</v>
      </c>
      <c r="F65" s="289"/>
    </row>
    <row r="66" spans="1:6" ht="15.75">
      <c r="A66" s="281"/>
      <c r="B66" s="282"/>
      <c r="C66" s="220"/>
      <c r="D66" s="16" t="s">
        <v>545</v>
      </c>
      <c r="E66" s="47">
        <v>4815.5</v>
      </c>
      <c r="F66" s="289"/>
    </row>
    <row r="67" spans="1:6" ht="35.25" customHeight="1">
      <c r="A67" s="282"/>
      <c r="B67" s="28" t="s">
        <v>529</v>
      </c>
      <c r="C67" s="34" t="s">
        <v>512</v>
      </c>
      <c r="D67" s="327">
        <v>0</v>
      </c>
      <c r="E67" s="328"/>
      <c r="F67" s="290"/>
    </row>
    <row r="68" spans="1:6" ht="15.75">
      <c r="A68" s="280" t="s">
        <v>547</v>
      </c>
      <c r="B68" s="280" t="s">
        <v>511</v>
      </c>
      <c r="C68" s="220" t="s">
        <v>512</v>
      </c>
      <c r="D68" s="325">
        <f>E70+E71+E72+E73+E74+E75+E76+E77</f>
        <v>37375.899999999994</v>
      </c>
      <c r="E68" s="326"/>
      <c r="F68" s="288" t="s">
        <v>513</v>
      </c>
    </row>
    <row r="69" spans="1:6" ht="24" customHeight="1">
      <c r="A69" s="281"/>
      <c r="B69" s="281"/>
      <c r="C69" s="220"/>
      <c r="D69" s="306" t="s">
        <v>355</v>
      </c>
      <c r="E69" s="308"/>
      <c r="F69" s="289"/>
    </row>
    <row r="70" spans="1:6" ht="15.75">
      <c r="A70" s="281"/>
      <c r="B70" s="281"/>
      <c r="C70" s="220"/>
      <c r="D70" s="16" t="s">
        <v>514</v>
      </c>
      <c r="E70" s="127">
        <v>1958.4</v>
      </c>
      <c r="F70" s="289"/>
    </row>
    <row r="71" spans="1:6" ht="15.75">
      <c r="A71" s="281"/>
      <c r="B71" s="281"/>
      <c r="C71" s="220"/>
      <c r="D71" s="16" t="s">
        <v>515</v>
      </c>
      <c r="E71" s="127">
        <v>2057.5</v>
      </c>
      <c r="F71" s="289"/>
    </row>
    <row r="72" spans="1:6" ht="15.75">
      <c r="A72" s="281"/>
      <c r="B72" s="281"/>
      <c r="C72" s="220"/>
      <c r="D72" s="16" t="s">
        <v>516</v>
      </c>
      <c r="E72" s="127">
        <v>4235.8999999999996</v>
      </c>
      <c r="F72" s="289"/>
    </row>
    <row r="73" spans="1:6" ht="15.75">
      <c r="A73" s="281"/>
      <c r="B73" s="281"/>
      <c r="C73" s="220"/>
      <c r="D73" s="16" t="s">
        <v>517</v>
      </c>
      <c r="E73" s="127">
        <v>2730.3</v>
      </c>
      <c r="F73" s="289"/>
    </row>
    <row r="74" spans="1:6" ht="15.75">
      <c r="A74" s="281"/>
      <c r="B74" s="281"/>
      <c r="C74" s="220"/>
      <c r="D74" s="16" t="s">
        <v>518</v>
      </c>
      <c r="E74" s="102">
        <v>3104.2</v>
      </c>
      <c r="F74" s="289"/>
    </row>
    <row r="75" spans="1:6" ht="15.75">
      <c r="A75" s="281"/>
      <c r="B75" s="281"/>
      <c r="C75" s="220"/>
      <c r="D75" s="55" t="s">
        <v>519</v>
      </c>
      <c r="E75" s="102">
        <f>3926.5+3491.4-2800</f>
        <v>4617.8999999999996</v>
      </c>
      <c r="F75" s="289"/>
    </row>
    <row r="76" spans="1:6" ht="15.75">
      <c r="A76" s="281"/>
      <c r="B76" s="281"/>
      <c r="C76" s="220"/>
      <c r="D76" s="55" t="s">
        <v>544</v>
      </c>
      <c r="E76" s="102">
        <f>8146.6+3926.5+3494.4</f>
        <v>15567.5</v>
      </c>
      <c r="F76" s="289"/>
    </row>
    <row r="77" spans="1:6" ht="15.75">
      <c r="A77" s="281"/>
      <c r="B77" s="282"/>
      <c r="C77" s="220"/>
      <c r="D77" s="16" t="s">
        <v>545</v>
      </c>
      <c r="E77" s="102">
        <v>3104.2</v>
      </c>
      <c r="F77" s="289"/>
    </row>
    <row r="78" spans="1:6" ht="34.5" customHeight="1">
      <c r="A78" s="282"/>
      <c r="B78" s="28" t="s">
        <v>529</v>
      </c>
      <c r="C78" s="34" t="s">
        <v>512</v>
      </c>
      <c r="D78" s="327">
        <v>0</v>
      </c>
      <c r="E78" s="328"/>
      <c r="F78" s="290"/>
    </row>
    <row r="79" spans="1:6" ht="23.25" customHeight="1">
      <c r="A79" s="280" t="s">
        <v>730</v>
      </c>
      <c r="B79" s="280" t="s">
        <v>511</v>
      </c>
      <c r="C79" s="220" t="s">
        <v>512</v>
      </c>
      <c r="D79" s="325">
        <f>E81</f>
        <v>2380.3000000000002</v>
      </c>
      <c r="E79" s="326"/>
      <c r="F79" s="288" t="s">
        <v>513</v>
      </c>
    </row>
    <row r="80" spans="1:6" ht="15.75">
      <c r="A80" s="281"/>
      <c r="B80" s="281"/>
      <c r="C80" s="220"/>
      <c r="D80" s="306" t="s">
        <v>355</v>
      </c>
      <c r="E80" s="308"/>
      <c r="F80" s="289"/>
    </row>
    <row r="81" spans="1:6" ht="15.75">
      <c r="A81" s="281"/>
      <c r="B81" s="282"/>
      <c r="C81" s="220"/>
      <c r="D81" s="16" t="s">
        <v>519</v>
      </c>
      <c r="E81" s="47">
        <v>2380.3000000000002</v>
      </c>
      <c r="F81" s="289"/>
    </row>
    <row r="82" spans="1:6" ht="31.5">
      <c r="A82" s="282"/>
      <c r="B82" s="28" t="s">
        <v>529</v>
      </c>
      <c r="C82" s="34" t="s">
        <v>512</v>
      </c>
      <c r="D82" s="327">
        <v>0</v>
      </c>
      <c r="E82" s="328"/>
      <c r="F82" s="290"/>
    </row>
    <row r="83" spans="1:6" ht="24" customHeight="1">
      <c r="A83" s="280" t="s">
        <v>731</v>
      </c>
      <c r="B83" s="280" t="s">
        <v>511</v>
      </c>
      <c r="C83" s="220" t="s">
        <v>512</v>
      </c>
      <c r="D83" s="325">
        <f>E85+E86+E87+E88+E89+E90+E91+E92</f>
        <v>27451.3</v>
      </c>
      <c r="E83" s="326"/>
      <c r="F83" s="288" t="s">
        <v>513</v>
      </c>
    </row>
    <row r="84" spans="1:6" ht="17.45" customHeight="1">
      <c r="A84" s="281"/>
      <c r="B84" s="281"/>
      <c r="C84" s="220"/>
      <c r="D84" s="306" t="s">
        <v>355</v>
      </c>
      <c r="E84" s="308"/>
      <c r="F84" s="289"/>
    </row>
    <row r="85" spans="1:6" ht="15.75">
      <c r="A85" s="281"/>
      <c r="B85" s="281"/>
      <c r="C85" s="220"/>
      <c r="D85" s="16" t="s">
        <v>514</v>
      </c>
      <c r="E85" s="102">
        <v>2622.3</v>
      </c>
      <c r="F85" s="289"/>
    </row>
    <row r="86" spans="1:6" ht="15.75">
      <c r="A86" s="281"/>
      <c r="B86" s="281"/>
      <c r="C86" s="220"/>
      <c r="D86" s="16" t="s">
        <v>515</v>
      </c>
      <c r="E86" s="102">
        <f>2007.7-370.6</f>
        <v>1637.1</v>
      </c>
      <c r="F86" s="289"/>
    </row>
    <row r="87" spans="1:6" ht="15.75">
      <c r="A87" s="281"/>
      <c r="B87" s="281"/>
      <c r="C87" s="220"/>
      <c r="D87" s="16" t="s">
        <v>516</v>
      </c>
      <c r="E87" s="102">
        <v>5695.3</v>
      </c>
      <c r="F87" s="289"/>
    </row>
    <row r="88" spans="1:6" ht="15.75">
      <c r="A88" s="281"/>
      <c r="B88" s="281"/>
      <c r="C88" s="220"/>
      <c r="D88" s="16" t="s">
        <v>517</v>
      </c>
      <c r="E88" s="102">
        <v>3827.7</v>
      </c>
      <c r="F88" s="289"/>
    </row>
    <row r="89" spans="1:6" ht="15.75">
      <c r="A89" s="281"/>
      <c r="B89" s="281"/>
      <c r="C89" s="220"/>
      <c r="D89" s="16" t="s">
        <v>518</v>
      </c>
      <c r="E89" s="102">
        <f>5519.8+800</f>
        <v>6319.8</v>
      </c>
      <c r="F89" s="289"/>
    </row>
    <row r="90" spans="1:6" ht="15.75">
      <c r="A90" s="281"/>
      <c r="B90" s="281"/>
      <c r="C90" s="220"/>
      <c r="D90" s="55" t="s">
        <v>519</v>
      </c>
      <c r="E90" s="102">
        <f>4118.3+600</f>
        <v>4718.3</v>
      </c>
      <c r="F90" s="289"/>
    </row>
    <row r="91" spans="1:6" ht="15.75">
      <c r="A91" s="281"/>
      <c r="B91" s="281"/>
      <c r="C91" s="220"/>
      <c r="D91" s="55" t="s">
        <v>544</v>
      </c>
      <c r="E91" s="102">
        <v>200</v>
      </c>
      <c r="F91" s="289"/>
    </row>
    <row r="92" spans="1:6" ht="15.75">
      <c r="A92" s="281"/>
      <c r="B92" s="282"/>
      <c r="C92" s="220"/>
      <c r="D92" s="16" t="s">
        <v>545</v>
      </c>
      <c r="E92" s="102">
        <f>2230.8+200</f>
        <v>2430.8000000000002</v>
      </c>
      <c r="F92" s="289"/>
    </row>
    <row r="93" spans="1:6" ht="31.5">
      <c r="A93" s="282"/>
      <c r="B93" s="28" t="s">
        <v>529</v>
      </c>
      <c r="C93" s="34" t="s">
        <v>512</v>
      </c>
      <c r="D93" s="327">
        <v>0</v>
      </c>
      <c r="E93" s="328"/>
      <c r="F93" s="290"/>
    </row>
    <row r="94" spans="1:6" ht="24" customHeight="1">
      <c r="A94" s="280" t="s">
        <v>735</v>
      </c>
      <c r="B94" s="280" t="s">
        <v>511</v>
      </c>
      <c r="C94" s="220" t="s">
        <v>512</v>
      </c>
      <c r="D94" s="325">
        <f>E96+E97+E98+E99+E100+E101+E102+E103</f>
        <v>4120.8</v>
      </c>
      <c r="E94" s="326"/>
      <c r="F94" s="288" t="s">
        <v>513</v>
      </c>
    </row>
    <row r="95" spans="1:6" ht="19.5" customHeight="1">
      <c r="A95" s="281"/>
      <c r="B95" s="281"/>
      <c r="C95" s="220"/>
      <c r="D95" s="306" t="s">
        <v>355</v>
      </c>
      <c r="E95" s="308"/>
      <c r="F95" s="289"/>
    </row>
    <row r="96" spans="1:6" ht="15.75">
      <c r="A96" s="281"/>
      <c r="B96" s="281"/>
      <c r="C96" s="220"/>
      <c r="D96" s="16" t="s">
        <v>514</v>
      </c>
      <c r="E96" s="47">
        <v>1080</v>
      </c>
      <c r="F96" s="289"/>
    </row>
    <row r="97" spans="1:6" ht="15.75">
      <c r="A97" s="281"/>
      <c r="B97" s="281"/>
      <c r="C97" s="220"/>
      <c r="D97" s="16" t="s">
        <v>515</v>
      </c>
      <c r="E97" s="47">
        <v>652</v>
      </c>
      <c r="F97" s="289"/>
    </row>
    <row r="98" spans="1:6" ht="15.75">
      <c r="A98" s="281"/>
      <c r="B98" s="281"/>
      <c r="C98" s="220"/>
      <c r="D98" s="16" t="s">
        <v>516</v>
      </c>
      <c r="E98" s="47">
        <v>149.80000000000001</v>
      </c>
      <c r="F98" s="289"/>
    </row>
    <row r="99" spans="1:6" ht="15.75">
      <c r="A99" s="281"/>
      <c r="B99" s="281"/>
      <c r="C99" s="220"/>
      <c r="D99" s="16" t="s">
        <v>517</v>
      </c>
      <c r="E99" s="47">
        <v>111.6</v>
      </c>
      <c r="F99" s="289"/>
    </row>
    <row r="100" spans="1:6" ht="15.75">
      <c r="A100" s="281"/>
      <c r="B100" s="281"/>
      <c r="C100" s="220"/>
      <c r="D100" s="16" t="s">
        <v>518</v>
      </c>
      <c r="E100" s="47">
        <v>183.6</v>
      </c>
      <c r="F100" s="289"/>
    </row>
    <row r="101" spans="1:6" ht="15.75">
      <c r="A101" s="281"/>
      <c r="B101" s="281"/>
      <c r="C101" s="220"/>
      <c r="D101" s="55" t="s">
        <v>519</v>
      </c>
      <c r="E101" s="47">
        <v>1500</v>
      </c>
      <c r="F101" s="289"/>
    </row>
    <row r="102" spans="1:6" ht="15.75">
      <c r="A102" s="281"/>
      <c r="B102" s="281"/>
      <c r="C102" s="220"/>
      <c r="D102" s="55" t="s">
        <v>544</v>
      </c>
      <c r="E102" s="47">
        <v>221.9</v>
      </c>
      <c r="F102" s="289"/>
    </row>
    <row r="103" spans="1:6" ht="15.75">
      <c r="A103" s="281"/>
      <c r="B103" s="282"/>
      <c r="C103" s="220"/>
      <c r="D103" s="16" t="s">
        <v>545</v>
      </c>
      <c r="E103" s="47">
        <v>221.9</v>
      </c>
      <c r="F103" s="289"/>
    </row>
    <row r="104" spans="1:6" ht="33.75" customHeight="1">
      <c r="A104" s="282"/>
      <c r="B104" s="28" t="s">
        <v>529</v>
      </c>
      <c r="C104" s="34" t="s">
        <v>512</v>
      </c>
      <c r="D104" s="327">
        <v>0</v>
      </c>
      <c r="E104" s="328"/>
      <c r="F104" s="290"/>
    </row>
    <row r="105" spans="1:6" ht="15.75">
      <c r="A105" s="280" t="s">
        <v>734</v>
      </c>
      <c r="B105" s="280" t="s">
        <v>511</v>
      </c>
      <c r="C105" s="220" t="s">
        <v>512</v>
      </c>
      <c r="D105" s="325">
        <f>E107+E108+E109+E110+E111+E112+E113+E114</f>
        <v>26422.799999999996</v>
      </c>
      <c r="E105" s="326"/>
      <c r="F105" s="288" t="s">
        <v>513</v>
      </c>
    </row>
    <row r="106" spans="1:6" ht="20.25" customHeight="1">
      <c r="A106" s="281"/>
      <c r="B106" s="281"/>
      <c r="C106" s="220"/>
      <c r="D106" s="306" t="s">
        <v>355</v>
      </c>
      <c r="E106" s="308"/>
      <c r="F106" s="289"/>
    </row>
    <row r="107" spans="1:6" ht="15.75">
      <c r="A107" s="281"/>
      <c r="B107" s="281"/>
      <c r="C107" s="220"/>
      <c r="D107" s="16" t="s">
        <v>514</v>
      </c>
      <c r="E107" s="47">
        <v>2400</v>
      </c>
      <c r="F107" s="289"/>
    </row>
    <row r="108" spans="1:6" ht="15.75">
      <c r="A108" s="281"/>
      <c r="B108" s="281"/>
      <c r="C108" s="220"/>
      <c r="D108" s="16" t="s">
        <v>515</v>
      </c>
      <c r="E108" s="47">
        <v>2400</v>
      </c>
      <c r="F108" s="289"/>
    </row>
    <row r="109" spans="1:6" ht="15.75">
      <c r="A109" s="281"/>
      <c r="B109" s="281"/>
      <c r="C109" s="220"/>
      <c r="D109" s="16" t="s">
        <v>516</v>
      </c>
      <c r="E109" s="47">
        <v>1953.2</v>
      </c>
      <c r="F109" s="289"/>
    </row>
    <row r="110" spans="1:6" ht="15.75">
      <c r="A110" s="281"/>
      <c r="B110" s="281"/>
      <c r="C110" s="220"/>
      <c r="D110" s="16" t="s">
        <v>517</v>
      </c>
      <c r="E110" s="47">
        <v>3501.7</v>
      </c>
      <c r="F110" s="289"/>
    </row>
    <row r="111" spans="1:6" ht="15.75">
      <c r="A111" s="281"/>
      <c r="B111" s="281"/>
      <c r="C111" s="220"/>
      <c r="D111" s="16" t="s">
        <v>518</v>
      </c>
      <c r="E111" s="47">
        <v>5289.1</v>
      </c>
      <c r="F111" s="289"/>
    </row>
    <row r="112" spans="1:6" ht="15.75">
      <c r="A112" s="281"/>
      <c r="B112" s="281"/>
      <c r="C112" s="220"/>
      <c r="D112" s="55" t="s">
        <v>519</v>
      </c>
      <c r="E112" s="47">
        <v>5238.6000000000004</v>
      </c>
      <c r="F112" s="289"/>
    </row>
    <row r="113" spans="1:6" ht="15.75">
      <c r="A113" s="281"/>
      <c r="B113" s="281"/>
      <c r="C113" s="220"/>
      <c r="D113" s="55" t="s">
        <v>544</v>
      </c>
      <c r="E113" s="47">
        <v>2433.6</v>
      </c>
      <c r="F113" s="289"/>
    </row>
    <row r="114" spans="1:6" ht="15.75">
      <c r="A114" s="281"/>
      <c r="B114" s="282"/>
      <c r="C114" s="220"/>
      <c r="D114" s="16" t="s">
        <v>545</v>
      </c>
      <c r="E114" s="47">
        <v>3206.6</v>
      </c>
      <c r="F114" s="289"/>
    </row>
    <row r="115" spans="1:6" ht="35.25" customHeight="1">
      <c r="A115" s="282"/>
      <c r="B115" s="28" t="s">
        <v>529</v>
      </c>
      <c r="C115" s="34" t="s">
        <v>512</v>
      </c>
      <c r="D115" s="327">
        <v>0</v>
      </c>
      <c r="E115" s="328"/>
      <c r="F115" s="290"/>
    </row>
    <row r="116" spans="1:6" ht="23.45" customHeight="1">
      <c r="A116" s="280" t="s">
        <v>759</v>
      </c>
      <c r="B116" s="280" t="s">
        <v>511</v>
      </c>
      <c r="C116" s="220" t="s">
        <v>512</v>
      </c>
      <c r="D116" s="325">
        <f>E118+E119+E120+E121+E122+E123+E124+E125</f>
        <v>11096.532999999999</v>
      </c>
      <c r="E116" s="326"/>
      <c r="F116" s="288" t="s">
        <v>513</v>
      </c>
    </row>
    <row r="117" spans="1:6" ht="20.45" customHeight="1">
      <c r="A117" s="281"/>
      <c r="B117" s="281"/>
      <c r="C117" s="220"/>
      <c r="D117" s="306" t="s">
        <v>355</v>
      </c>
      <c r="E117" s="308"/>
      <c r="F117" s="289"/>
    </row>
    <row r="118" spans="1:6" ht="15.75">
      <c r="A118" s="281"/>
      <c r="B118" s="281"/>
      <c r="C118" s="220"/>
      <c r="D118" s="16" t="s">
        <v>514</v>
      </c>
      <c r="E118" s="47">
        <f>'Приложение №13 (ПП1)'!G22</f>
        <v>311.39999999999998</v>
      </c>
      <c r="F118" s="289"/>
    </row>
    <row r="119" spans="1:6" ht="15.75">
      <c r="A119" s="281"/>
      <c r="B119" s="281"/>
      <c r="C119" s="220"/>
      <c r="D119" s="16" t="s">
        <v>515</v>
      </c>
      <c r="E119" s="47">
        <f>'Приложение №13 (ПП1)'!H22</f>
        <v>576.29999999999995</v>
      </c>
      <c r="F119" s="289"/>
    </row>
    <row r="120" spans="1:6" ht="15.75">
      <c r="A120" s="281"/>
      <c r="B120" s="281"/>
      <c r="C120" s="220"/>
      <c r="D120" s="16" t="s">
        <v>516</v>
      </c>
      <c r="E120" s="47">
        <f>'Приложение №13 (ПП1)'!I22</f>
        <v>688.5</v>
      </c>
      <c r="F120" s="289"/>
    </row>
    <row r="121" spans="1:6" ht="15.75">
      <c r="A121" s="281"/>
      <c r="B121" s="281"/>
      <c r="C121" s="220"/>
      <c r="D121" s="16" t="s">
        <v>517</v>
      </c>
      <c r="E121" s="47">
        <f>'Приложение №13 (ПП1)'!J22</f>
        <v>798.6</v>
      </c>
      <c r="F121" s="289"/>
    </row>
    <row r="122" spans="1:6" ht="15.75">
      <c r="A122" s="281"/>
      <c r="B122" s="281"/>
      <c r="C122" s="220"/>
      <c r="D122" s="16" t="s">
        <v>518</v>
      </c>
      <c r="E122" s="47">
        <f>'Приложение №13 (ПП1)'!K22</f>
        <v>1653.9</v>
      </c>
      <c r="F122" s="289"/>
    </row>
    <row r="123" spans="1:6" ht="15.75">
      <c r="A123" s="281"/>
      <c r="B123" s="281"/>
      <c r="C123" s="220"/>
      <c r="D123" s="55" t="s">
        <v>519</v>
      </c>
      <c r="E123" s="47">
        <f>'Приложение №13 (ПП1)'!L22</f>
        <v>4116.1329999999998</v>
      </c>
      <c r="F123" s="289"/>
    </row>
    <row r="124" spans="1:6" ht="15.75">
      <c r="A124" s="281"/>
      <c r="B124" s="281"/>
      <c r="C124" s="220"/>
      <c r="D124" s="55" t="s">
        <v>544</v>
      </c>
      <c r="E124" s="47">
        <f>'Приложение №13 (ПП1)'!M22</f>
        <v>1789.3000000000002</v>
      </c>
      <c r="F124" s="289"/>
    </row>
    <row r="125" spans="1:6" ht="15.75">
      <c r="A125" s="281"/>
      <c r="B125" s="282"/>
      <c r="C125" s="220"/>
      <c r="D125" s="16" t="s">
        <v>545</v>
      </c>
      <c r="E125" s="47">
        <f>'Приложение №13 (ПП1)'!N22</f>
        <v>1162.4000000000001</v>
      </c>
      <c r="F125" s="289"/>
    </row>
    <row r="126" spans="1:6" ht="15.75">
      <c r="A126" s="281"/>
      <c r="B126" s="280" t="s">
        <v>529</v>
      </c>
      <c r="C126" s="342" t="s">
        <v>512</v>
      </c>
      <c r="D126" s="344">
        <f>E127</f>
        <v>5955.5</v>
      </c>
      <c r="E126" s="345"/>
      <c r="F126" s="289"/>
    </row>
    <row r="127" spans="1:6" ht="31.5" customHeight="1">
      <c r="A127" s="282"/>
      <c r="B127" s="282"/>
      <c r="C127" s="343"/>
      <c r="D127" s="55" t="s">
        <v>519</v>
      </c>
      <c r="E127" s="111">
        <f>'Приложение №13 (ПП1)'!L23</f>
        <v>5955.5</v>
      </c>
      <c r="F127" s="290"/>
    </row>
    <row r="128" spans="1:6" ht="15.75">
      <c r="A128" s="220" t="s">
        <v>768</v>
      </c>
      <c r="B128" s="220" t="s">
        <v>511</v>
      </c>
      <c r="C128" s="220" t="s">
        <v>512</v>
      </c>
      <c r="D128" s="334">
        <f>E130+E131+E132+E133+E134+E135+E136+E137</f>
        <v>125901.59999999998</v>
      </c>
      <c r="E128" s="334"/>
      <c r="F128" s="287" t="s">
        <v>513</v>
      </c>
    </row>
    <row r="129" spans="1:6" ht="15.75">
      <c r="A129" s="220"/>
      <c r="B129" s="220"/>
      <c r="C129" s="220"/>
      <c r="D129" s="287" t="s">
        <v>355</v>
      </c>
      <c r="E129" s="287"/>
      <c r="F129" s="287"/>
    </row>
    <row r="130" spans="1:6" ht="15.75">
      <c r="A130" s="220"/>
      <c r="B130" s="220"/>
      <c r="C130" s="220"/>
      <c r="D130" s="146" t="s">
        <v>514</v>
      </c>
      <c r="E130" s="47">
        <v>16000</v>
      </c>
      <c r="F130" s="287"/>
    </row>
    <row r="131" spans="1:6" ht="15.75">
      <c r="A131" s="220"/>
      <c r="B131" s="220"/>
      <c r="C131" s="220"/>
      <c r="D131" s="146" t="s">
        <v>515</v>
      </c>
      <c r="E131" s="47">
        <f>11276.8-3000-2000+7169.4</f>
        <v>13446.199999999999</v>
      </c>
      <c r="F131" s="287"/>
    </row>
    <row r="132" spans="1:6" ht="15.75">
      <c r="A132" s="220"/>
      <c r="B132" s="220"/>
      <c r="C132" s="220"/>
      <c r="D132" s="146" t="s">
        <v>516</v>
      </c>
      <c r="E132" s="47">
        <v>199</v>
      </c>
      <c r="F132" s="287"/>
    </row>
    <row r="133" spans="1:6" ht="15.75">
      <c r="A133" s="220"/>
      <c r="B133" s="220"/>
      <c r="C133" s="220"/>
      <c r="D133" s="146" t="s">
        <v>517</v>
      </c>
      <c r="E133" s="47">
        <v>26188.2</v>
      </c>
      <c r="F133" s="287"/>
    </row>
    <row r="134" spans="1:6" ht="15.75">
      <c r="A134" s="220"/>
      <c r="B134" s="220"/>
      <c r="C134" s="220"/>
      <c r="D134" s="146" t="s">
        <v>518</v>
      </c>
      <c r="E134" s="47">
        <f>48.9+600+403+235+215+100+11286.4+10336+600+17607.2+695.2+2100+1919.2</f>
        <v>46145.899999999994</v>
      </c>
      <c r="F134" s="287"/>
    </row>
    <row r="135" spans="1:6" ht="15.75">
      <c r="A135" s="220"/>
      <c r="B135" s="220"/>
      <c r="C135" s="220"/>
      <c r="D135" s="146" t="s">
        <v>519</v>
      </c>
      <c r="E135" s="47">
        <f>492.8+4400+17247.8+1166.3+738.3-122.9</f>
        <v>23922.299999999996</v>
      </c>
      <c r="F135" s="287"/>
    </row>
    <row r="136" spans="1:6" ht="15.75">
      <c r="A136" s="220"/>
      <c r="B136" s="220"/>
      <c r="C136" s="220"/>
      <c r="D136" s="146" t="s">
        <v>544</v>
      </c>
      <c r="E136" s="47">
        <v>0</v>
      </c>
      <c r="F136" s="287"/>
    </row>
    <row r="137" spans="1:6" ht="15.75">
      <c r="A137" s="220"/>
      <c r="B137" s="220"/>
      <c r="C137" s="220"/>
      <c r="D137" s="146" t="s">
        <v>545</v>
      </c>
      <c r="E137" s="47">
        <v>0</v>
      </c>
      <c r="F137" s="287"/>
    </row>
    <row r="138" spans="1:6" ht="15.75">
      <c r="A138" s="220"/>
      <c r="B138" s="220" t="s">
        <v>529</v>
      </c>
      <c r="C138" s="304" t="s">
        <v>512</v>
      </c>
      <c r="D138" s="335">
        <f>E139</f>
        <v>3041</v>
      </c>
      <c r="E138" s="287"/>
      <c r="F138" s="287"/>
    </row>
    <row r="139" spans="1:6" ht="180.75" customHeight="1">
      <c r="A139" s="220"/>
      <c r="B139" s="220"/>
      <c r="C139" s="304"/>
      <c r="D139" s="143" t="s">
        <v>762</v>
      </c>
      <c r="E139" s="154">
        <v>3041</v>
      </c>
      <c r="F139" s="287"/>
    </row>
    <row r="140" spans="1:6" ht="15.75" customHeight="1">
      <c r="A140" s="220" t="s">
        <v>700</v>
      </c>
      <c r="B140" s="220" t="s">
        <v>511</v>
      </c>
      <c r="C140" s="220" t="s">
        <v>512</v>
      </c>
      <c r="D140" s="314">
        <f>E142+E143+E144+E145+E146+E147+E148+E149</f>
        <v>1118</v>
      </c>
      <c r="E140" s="314"/>
      <c r="F140" s="287" t="s">
        <v>513</v>
      </c>
    </row>
    <row r="141" spans="1:6" ht="15.75">
      <c r="A141" s="220"/>
      <c r="B141" s="220"/>
      <c r="C141" s="220"/>
      <c r="D141" s="287" t="s">
        <v>355</v>
      </c>
      <c r="E141" s="287"/>
      <c r="F141" s="287"/>
    </row>
    <row r="142" spans="1:6" ht="15.75">
      <c r="A142" s="220"/>
      <c r="B142" s="220"/>
      <c r="C142" s="220"/>
      <c r="D142" s="146" t="s">
        <v>514</v>
      </c>
      <c r="E142" s="127">
        <v>0</v>
      </c>
      <c r="F142" s="287"/>
    </row>
    <row r="143" spans="1:6" ht="15.75">
      <c r="A143" s="220"/>
      <c r="B143" s="220"/>
      <c r="C143" s="220"/>
      <c r="D143" s="146" t="s">
        <v>515</v>
      </c>
      <c r="E143" s="127">
        <v>1118</v>
      </c>
      <c r="F143" s="287"/>
    </row>
    <row r="144" spans="1:6" ht="15.75">
      <c r="A144" s="220"/>
      <c r="B144" s="220"/>
      <c r="C144" s="220"/>
      <c r="D144" s="146" t="s">
        <v>516</v>
      </c>
      <c r="E144" s="127">
        <v>0</v>
      </c>
      <c r="F144" s="287"/>
    </row>
    <row r="145" spans="1:6" ht="15.75">
      <c r="A145" s="220"/>
      <c r="B145" s="220"/>
      <c r="C145" s="220"/>
      <c r="D145" s="146" t="s">
        <v>517</v>
      </c>
      <c r="E145" s="127">
        <v>0</v>
      </c>
      <c r="F145" s="287"/>
    </row>
    <row r="146" spans="1:6" ht="15.75">
      <c r="A146" s="220"/>
      <c r="B146" s="220"/>
      <c r="C146" s="220"/>
      <c r="D146" s="146" t="s">
        <v>518</v>
      </c>
      <c r="E146" s="127">
        <v>0</v>
      </c>
      <c r="F146" s="287"/>
    </row>
    <row r="147" spans="1:6" ht="15.75">
      <c r="A147" s="220"/>
      <c r="B147" s="220"/>
      <c r="C147" s="220"/>
      <c r="D147" s="146" t="s">
        <v>534</v>
      </c>
      <c r="E147" s="127">
        <v>0</v>
      </c>
      <c r="F147" s="287"/>
    </row>
    <row r="148" spans="1:6" ht="15.75">
      <c r="A148" s="220"/>
      <c r="B148" s="220"/>
      <c r="C148" s="220"/>
      <c r="D148" s="146" t="s">
        <v>537</v>
      </c>
      <c r="E148" s="127">
        <v>0</v>
      </c>
      <c r="F148" s="287"/>
    </row>
    <row r="149" spans="1:6" ht="15.75">
      <c r="A149" s="220"/>
      <c r="B149" s="220"/>
      <c r="C149" s="220"/>
      <c r="D149" s="146" t="s">
        <v>538</v>
      </c>
      <c r="E149" s="127">
        <v>0</v>
      </c>
      <c r="F149" s="287"/>
    </row>
    <row r="150" spans="1:6" ht="32.1" customHeight="1">
      <c r="A150" s="220"/>
      <c r="B150" s="145" t="s">
        <v>529</v>
      </c>
      <c r="C150" s="145" t="s">
        <v>512</v>
      </c>
      <c r="D150" s="314">
        <v>0</v>
      </c>
      <c r="E150" s="314"/>
      <c r="F150" s="287"/>
    </row>
    <row r="151" spans="1:6" ht="63" customHeight="1">
      <c r="A151" s="64" t="s">
        <v>701</v>
      </c>
      <c r="B151" s="220" t="s">
        <v>511</v>
      </c>
      <c r="C151" s="220" t="s">
        <v>512</v>
      </c>
      <c r="D151" s="314">
        <f>E153+E154+E155+E156+E157+E158</f>
        <v>3711.3999999999996</v>
      </c>
      <c r="E151" s="314"/>
      <c r="F151" s="287" t="s">
        <v>513</v>
      </c>
    </row>
    <row r="152" spans="1:6" ht="15.75">
      <c r="A152" s="65"/>
      <c r="B152" s="220"/>
      <c r="C152" s="220"/>
      <c r="D152" s="287" t="s">
        <v>355</v>
      </c>
      <c r="E152" s="287"/>
      <c r="F152" s="287"/>
    </row>
    <row r="153" spans="1:6" ht="15.75">
      <c r="A153" s="65"/>
      <c r="B153" s="220"/>
      <c r="C153" s="220"/>
      <c r="D153" s="55" t="s">
        <v>516</v>
      </c>
      <c r="E153" s="72">
        <v>652.20000000000005</v>
      </c>
      <c r="F153" s="287"/>
    </row>
    <row r="154" spans="1:6" ht="15.75">
      <c r="A154" s="65"/>
      <c r="B154" s="220"/>
      <c r="C154" s="220"/>
      <c r="D154" s="16" t="s">
        <v>517</v>
      </c>
      <c r="E154" s="47">
        <v>652.20000000000005</v>
      </c>
      <c r="F154" s="287"/>
    </row>
    <row r="155" spans="1:6" ht="15.75">
      <c r="A155" s="65"/>
      <c r="B155" s="220"/>
      <c r="C155" s="220"/>
      <c r="D155" s="55" t="s">
        <v>518</v>
      </c>
      <c r="E155" s="47">
        <v>652.20000000000005</v>
      </c>
      <c r="F155" s="287"/>
    </row>
    <row r="156" spans="1:6" ht="15.75">
      <c r="A156" s="65"/>
      <c r="B156" s="220"/>
      <c r="C156" s="220"/>
      <c r="D156" s="55" t="s">
        <v>534</v>
      </c>
      <c r="E156" s="47">
        <v>450.4</v>
      </c>
      <c r="F156" s="287"/>
    </row>
    <row r="157" spans="1:6" ht="15.75">
      <c r="A157" s="65"/>
      <c r="B157" s="220"/>
      <c r="C157" s="220"/>
      <c r="D157" s="55" t="s">
        <v>537</v>
      </c>
      <c r="E157" s="47">
        <v>652.20000000000005</v>
      </c>
      <c r="F157" s="287"/>
    </row>
    <row r="158" spans="1:6" ht="15.75">
      <c r="A158" s="65"/>
      <c r="B158" s="220"/>
      <c r="C158" s="220"/>
      <c r="D158" s="16" t="s">
        <v>538</v>
      </c>
      <c r="E158" s="47">
        <v>652.20000000000005</v>
      </c>
      <c r="F158" s="287"/>
    </row>
    <row r="159" spans="1:6" ht="26.1" customHeight="1">
      <c r="A159" s="65"/>
      <c r="B159" s="280" t="s">
        <v>529</v>
      </c>
      <c r="C159" s="342" t="s">
        <v>512</v>
      </c>
      <c r="D159" s="347">
        <f>E160+E161+E162+E163+E164+E165</f>
        <v>12643.6</v>
      </c>
      <c r="E159" s="348"/>
      <c r="F159" s="287"/>
    </row>
    <row r="160" spans="1:6" ht="18.600000000000001" customHeight="1">
      <c r="A160" s="65"/>
      <c r="B160" s="281"/>
      <c r="C160" s="346"/>
      <c r="D160" s="55" t="s">
        <v>516</v>
      </c>
      <c r="E160" s="128">
        <v>3190</v>
      </c>
      <c r="F160" s="287"/>
    </row>
    <row r="161" spans="1:11" ht="17.100000000000001" customHeight="1">
      <c r="A161" s="65"/>
      <c r="B161" s="281"/>
      <c r="C161" s="346"/>
      <c r="D161" s="55" t="s">
        <v>517</v>
      </c>
      <c r="E161" s="128">
        <v>3086.5</v>
      </c>
      <c r="F161" s="287"/>
    </row>
    <row r="162" spans="1:11" ht="15.6" customHeight="1">
      <c r="A162" s="65"/>
      <c r="B162" s="281"/>
      <c r="C162" s="346"/>
      <c r="D162" s="55" t="s">
        <v>518</v>
      </c>
      <c r="E162" s="128">
        <v>3189.1</v>
      </c>
      <c r="F162" s="287"/>
    </row>
    <row r="163" spans="1:11" ht="17.100000000000001" customHeight="1">
      <c r="A163" s="65"/>
      <c r="B163" s="281"/>
      <c r="C163" s="346"/>
      <c r="D163" s="55" t="s">
        <v>534</v>
      </c>
      <c r="E163" s="128">
        <v>3178</v>
      </c>
      <c r="F163" s="287"/>
    </row>
    <row r="164" spans="1:11" ht="15.6" customHeight="1">
      <c r="A164" s="65"/>
      <c r="B164" s="281"/>
      <c r="C164" s="346"/>
      <c r="D164" s="55" t="s">
        <v>537</v>
      </c>
      <c r="E164" s="128">
        <v>0</v>
      </c>
      <c r="F164" s="287"/>
    </row>
    <row r="165" spans="1:11" ht="15.75">
      <c r="A165" s="66"/>
      <c r="B165" s="282"/>
      <c r="C165" s="343"/>
      <c r="D165" s="55" t="s">
        <v>538</v>
      </c>
      <c r="E165" s="127">
        <v>0</v>
      </c>
      <c r="F165" s="287"/>
    </row>
    <row r="166" spans="1:11" ht="15.75">
      <c r="A166" s="220" t="s">
        <v>702</v>
      </c>
      <c r="B166" s="220" t="s">
        <v>511</v>
      </c>
      <c r="C166" s="336" t="s">
        <v>512</v>
      </c>
      <c r="D166" s="317">
        <f>E167+E168+E169</f>
        <v>5913.4</v>
      </c>
      <c r="E166" s="317"/>
      <c r="F166" s="288" t="s">
        <v>429</v>
      </c>
    </row>
    <row r="167" spans="1:11" ht="15.75">
      <c r="A167" s="220"/>
      <c r="B167" s="220"/>
      <c r="C167" s="336"/>
      <c r="D167" s="146" t="s">
        <v>517</v>
      </c>
      <c r="E167" s="127">
        <f>'Приложение №13 (ПП1)'!J30</f>
        <v>320.5</v>
      </c>
      <c r="F167" s="289"/>
    </row>
    <row r="168" spans="1:11" ht="15.75">
      <c r="A168" s="220"/>
      <c r="B168" s="220"/>
      <c r="C168" s="336"/>
      <c r="D168" s="146" t="s">
        <v>518</v>
      </c>
      <c r="E168" s="127">
        <f>'Приложение №13 (ПП1)'!K30</f>
        <v>1336.6</v>
      </c>
      <c r="F168" s="289"/>
    </row>
    <row r="169" spans="1:11" ht="15" customHeight="1">
      <c r="A169" s="220"/>
      <c r="B169" s="220"/>
      <c r="C169" s="336"/>
      <c r="D169" s="146" t="s">
        <v>534</v>
      </c>
      <c r="E169" s="127">
        <f>'Приложение №13 (ПП1)'!L30</f>
        <v>4256.3</v>
      </c>
      <c r="F169" s="289"/>
    </row>
    <row r="170" spans="1:11" ht="18.95" customHeight="1">
      <c r="A170" s="220"/>
      <c r="B170" s="220" t="s">
        <v>398</v>
      </c>
      <c r="C170" s="336" t="s">
        <v>512</v>
      </c>
      <c r="D170" s="349">
        <f>E171+E172</f>
        <v>12808.1</v>
      </c>
      <c r="E170" s="349"/>
      <c r="F170" s="289"/>
    </row>
    <row r="171" spans="1:11" ht="18.600000000000001" customHeight="1">
      <c r="A171" s="220"/>
      <c r="B171" s="220"/>
      <c r="C171" s="336"/>
      <c r="D171" s="146" t="s">
        <v>518</v>
      </c>
      <c r="E171" s="127">
        <f>'Приложение №13 (ПП1)'!K32</f>
        <v>8587.1</v>
      </c>
      <c r="F171" s="289"/>
    </row>
    <row r="172" spans="1:11" ht="15" customHeight="1">
      <c r="A172" s="220"/>
      <c r="B172" s="220"/>
      <c r="C172" s="336"/>
      <c r="D172" s="146" t="s">
        <v>534</v>
      </c>
      <c r="E172" s="127">
        <f>'Приложение №13 (ПП1)'!L32</f>
        <v>4221</v>
      </c>
      <c r="F172" s="289"/>
    </row>
    <row r="173" spans="1:11" ht="15" customHeight="1">
      <c r="A173" s="220"/>
      <c r="B173" s="220" t="s">
        <v>529</v>
      </c>
      <c r="C173" s="336" t="s">
        <v>512</v>
      </c>
      <c r="D173" s="309">
        <f>E175+E174</f>
        <v>0</v>
      </c>
      <c r="E173" s="287"/>
      <c r="F173" s="289"/>
    </row>
    <row r="174" spans="1:11" ht="15" customHeight="1">
      <c r="A174" s="220"/>
      <c r="B174" s="220"/>
      <c r="C174" s="336"/>
      <c r="D174" s="146" t="s">
        <v>518</v>
      </c>
      <c r="E174" s="73">
        <f>'Приложение №13 (ПП1)'!K31</f>
        <v>0</v>
      </c>
      <c r="F174" s="289"/>
    </row>
    <row r="175" spans="1:11" ht="18.95" customHeight="1">
      <c r="A175" s="220"/>
      <c r="B175" s="220"/>
      <c r="C175" s="336"/>
      <c r="D175" s="146" t="s">
        <v>534</v>
      </c>
      <c r="E175" s="73">
        <f>'Приложение №13 (ПП1)'!L31</f>
        <v>0</v>
      </c>
      <c r="F175" s="290"/>
      <c r="H175" s="91">
        <f>E175+E169+E163+E156+E147+E139+E135+E123+E127+E112+E101+E90+E81+E75+E64+E53+E44+E35+E24+E13+E172</f>
        <v>107727.463</v>
      </c>
      <c r="I175" s="48">
        <f>E157+E148+E136+E124+E113+E102+E91+E76+E65+E54+E25+E14</f>
        <v>37865.300000000003</v>
      </c>
      <c r="J175" s="48">
        <f>E165+E158+E149+E137+E125+E114+E103+E92+E77+E66+E55+E26+E15</f>
        <v>33619.300000000003</v>
      </c>
    </row>
    <row r="176" spans="1:11" ht="62.25" customHeight="1">
      <c r="A176" s="219" t="s">
        <v>703</v>
      </c>
      <c r="B176" s="219"/>
      <c r="C176" s="219"/>
      <c r="D176" s="219"/>
      <c r="E176" s="219"/>
      <c r="F176" s="219"/>
      <c r="G176" s="337"/>
      <c r="H176" s="338"/>
      <c r="I176" s="338"/>
      <c r="J176" s="338"/>
      <c r="K176" s="338"/>
    </row>
    <row r="177" spans="1:11" ht="96" customHeight="1">
      <c r="A177" s="165" t="s">
        <v>705</v>
      </c>
      <c r="B177" s="138" t="s">
        <v>590</v>
      </c>
      <c r="C177" s="138" t="s">
        <v>591</v>
      </c>
      <c r="D177" s="316" t="s">
        <v>706</v>
      </c>
      <c r="E177" s="316"/>
      <c r="F177" s="138" t="s">
        <v>593</v>
      </c>
      <c r="G177" s="74"/>
      <c r="H177" s="74"/>
      <c r="I177" s="74"/>
      <c r="J177" s="74"/>
      <c r="K177" s="74"/>
    </row>
    <row r="178" spans="1:11" ht="62.25" customHeight="1">
      <c r="A178" s="160" t="s">
        <v>704</v>
      </c>
      <c r="B178" s="163"/>
      <c r="C178" s="163"/>
      <c r="D178" s="339">
        <f>E181+E182+E183+E184+E185+E186+E187+E188+D189</f>
        <v>36427.411</v>
      </c>
      <c r="E178" s="339"/>
      <c r="F178" s="163"/>
      <c r="G178" s="74"/>
      <c r="H178" s="74"/>
      <c r="I178" s="74"/>
      <c r="J178" s="74"/>
      <c r="K178" s="74"/>
    </row>
    <row r="179" spans="1:11" ht="42" customHeight="1">
      <c r="A179" s="220" t="s">
        <v>551</v>
      </c>
      <c r="B179" s="220" t="s">
        <v>511</v>
      </c>
      <c r="C179" s="220" t="s">
        <v>512</v>
      </c>
      <c r="D179" s="314">
        <f>E181+E182+E183+E184+E185+E186+E187+E188</f>
        <v>36427.411</v>
      </c>
      <c r="E179" s="314"/>
      <c r="F179" s="287" t="s">
        <v>513</v>
      </c>
    </row>
    <row r="180" spans="1:11" ht="18" customHeight="1">
      <c r="A180" s="220"/>
      <c r="B180" s="220"/>
      <c r="C180" s="220"/>
      <c r="D180" s="287" t="s">
        <v>355</v>
      </c>
      <c r="E180" s="287"/>
      <c r="F180" s="287"/>
    </row>
    <row r="181" spans="1:11" ht="20.25" customHeight="1">
      <c r="A181" s="220"/>
      <c r="B181" s="220"/>
      <c r="C181" s="220"/>
      <c r="D181" s="87" t="s">
        <v>514</v>
      </c>
      <c r="E181" s="10">
        <f>'Приложение №14 (ПП2)'!G14</f>
        <v>3000</v>
      </c>
      <c r="F181" s="287"/>
    </row>
    <row r="182" spans="1:11" ht="20.25" customHeight="1">
      <c r="A182" s="220"/>
      <c r="B182" s="220"/>
      <c r="C182" s="220"/>
      <c r="D182" s="87" t="s">
        <v>515</v>
      </c>
      <c r="E182" s="10">
        <f>'Приложение №14 (ПП2)'!H14</f>
        <v>4750</v>
      </c>
      <c r="F182" s="287"/>
    </row>
    <row r="183" spans="1:11" ht="20.25" customHeight="1">
      <c r="A183" s="220"/>
      <c r="B183" s="220"/>
      <c r="C183" s="220"/>
      <c r="D183" s="87" t="s">
        <v>516</v>
      </c>
      <c r="E183" s="10">
        <f>'Приложение №14 (ПП2)'!I14</f>
        <v>3000</v>
      </c>
      <c r="F183" s="287"/>
    </row>
    <row r="184" spans="1:11" ht="20.25" customHeight="1">
      <c r="A184" s="220"/>
      <c r="B184" s="220"/>
      <c r="C184" s="220"/>
      <c r="D184" s="87" t="s">
        <v>517</v>
      </c>
      <c r="E184" s="10">
        <f>'Приложение №14 (ПП2)'!J14</f>
        <v>4305.2</v>
      </c>
      <c r="F184" s="287"/>
    </row>
    <row r="185" spans="1:11" ht="20.25" customHeight="1">
      <c r="A185" s="220"/>
      <c r="B185" s="220"/>
      <c r="C185" s="220"/>
      <c r="D185" s="87" t="s">
        <v>518</v>
      </c>
      <c r="E185" s="10">
        <f>'Приложение №14 (ПП2)'!K14</f>
        <v>4876.8</v>
      </c>
      <c r="F185" s="287"/>
    </row>
    <row r="186" spans="1:11" ht="20.25" customHeight="1">
      <c r="A186" s="220"/>
      <c r="B186" s="220"/>
      <c r="C186" s="220"/>
      <c r="D186" s="87" t="s">
        <v>519</v>
      </c>
      <c r="E186" s="10">
        <f>'Приложение №14 (ПП2)'!L14</f>
        <v>7906.5109999999995</v>
      </c>
      <c r="F186" s="287"/>
    </row>
    <row r="187" spans="1:11" ht="20.25" customHeight="1">
      <c r="A187" s="220"/>
      <c r="B187" s="220"/>
      <c r="C187" s="220"/>
      <c r="D187" s="87" t="s">
        <v>544</v>
      </c>
      <c r="E187" s="10">
        <f>'Приложение №14 (ПП2)'!M14</f>
        <v>4283.7</v>
      </c>
      <c r="F187" s="287"/>
    </row>
    <row r="188" spans="1:11" ht="20.25" customHeight="1">
      <c r="A188" s="220"/>
      <c r="B188" s="220"/>
      <c r="C188" s="220"/>
      <c r="D188" s="87" t="s">
        <v>545</v>
      </c>
      <c r="E188" s="10">
        <f>'Приложение №14 (ПП2)'!N14</f>
        <v>4305.2</v>
      </c>
      <c r="F188" s="287"/>
    </row>
    <row r="189" spans="1:11" ht="47.1" customHeight="1">
      <c r="A189" s="220"/>
      <c r="B189" s="88" t="s">
        <v>529</v>
      </c>
      <c r="C189" s="34" t="s">
        <v>512</v>
      </c>
      <c r="D189" s="309">
        <f>'Приложение №14 (ПП2)'!F15+'Приложение №14 (ПП2)'!F16</f>
        <v>0</v>
      </c>
      <c r="E189" s="309"/>
      <c r="F189" s="287"/>
    </row>
    <row r="190" spans="1:11" ht="51.6" customHeight="1">
      <c r="A190" s="219" t="s">
        <v>535</v>
      </c>
      <c r="B190" s="219"/>
      <c r="C190" s="219"/>
      <c r="D190" s="219"/>
      <c r="E190" s="219"/>
      <c r="F190" s="219"/>
    </row>
    <row r="191" spans="1:11" ht="92.1" customHeight="1">
      <c r="A191" s="165" t="s">
        <v>705</v>
      </c>
      <c r="B191" s="138" t="s">
        <v>590</v>
      </c>
      <c r="C191" s="138" t="s">
        <v>591</v>
      </c>
      <c r="D191" s="316" t="s">
        <v>706</v>
      </c>
      <c r="E191" s="316"/>
      <c r="F191" s="138" t="s">
        <v>593</v>
      </c>
    </row>
    <row r="192" spans="1:11" ht="141.75" customHeight="1">
      <c r="A192" s="158" t="s">
        <v>771</v>
      </c>
      <c r="B192" s="149"/>
      <c r="C192" s="149"/>
      <c r="D192" s="340">
        <f>D193+D203</f>
        <v>134732.23000000001</v>
      </c>
      <c r="E192" s="341"/>
      <c r="F192" s="155"/>
    </row>
    <row r="193" spans="1:6" ht="25.5" customHeight="1">
      <c r="A193" s="220" t="s">
        <v>552</v>
      </c>
      <c r="B193" s="220" t="s">
        <v>511</v>
      </c>
      <c r="C193" s="220" t="s">
        <v>512</v>
      </c>
      <c r="D193" s="314">
        <f>E195+E196+E197+E198+E199+E200+E201+E202</f>
        <v>24826.13</v>
      </c>
      <c r="E193" s="314"/>
      <c r="F193" s="287" t="s">
        <v>513</v>
      </c>
    </row>
    <row r="194" spans="1:6" ht="17.25" customHeight="1">
      <c r="A194" s="220"/>
      <c r="B194" s="220"/>
      <c r="C194" s="220"/>
      <c r="D194" s="287" t="s">
        <v>355</v>
      </c>
      <c r="E194" s="287"/>
      <c r="F194" s="287"/>
    </row>
    <row r="195" spans="1:6" ht="20.45" customHeight="1">
      <c r="A195" s="220"/>
      <c r="B195" s="220"/>
      <c r="C195" s="220"/>
      <c r="D195" s="87" t="s">
        <v>514</v>
      </c>
      <c r="E195" s="10">
        <f>'Приложение №15 (ПП3)'!G10</f>
        <v>441.1</v>
      </c>
      <c r="F195" s="287"/>
    </row>
    <row r="196" spans="1:6" ht="15.6" customHeight="1">
      <c r="A196" s="220"/>
      <c r="B196" s="220"/>
      <c r="C196" s="220"/>
      <c r="D196" s="87" t="s">
        <v>515</v>
      </c>
      <c r="E196" s="10">
        <f>'Приложение №15 (ПП3)'!H10</f>
        <v>1322</v>
      </c>
      <c r="F196" s="287"/>
    </row>
    <row r="197" spans="1:6" ht="15" customHeight="1">
      <c r="A197" s="220"/>
      <c r="B197" s="220"/>
      <c r="C197" s="220"/>
      <c r="D197" s="87" t="s">
        <v>516</v>
      </c>
      <c r="E197" s="10">
        <f>'Приложение №15 (ПП3)'!I10</f>
        <v>7987.8</v>
      </c>
      <c r="F197" s="287"/>
    </row>
    <row r="198" spans="1:6" ht="17.100000000000001" customHeight="1">
      <c r="A198" s="220"/>
      <c r="B198" s="220"/>
      <c r="C198" s="220"/>
      <c r="D198" s="87" t="s">
        <v>517</v>
      </c>
      <c r="E198" s="10">
        <f>'Приложение №15 (ПП3)'!J10</f>
        <v>3259.2</v>
      </c>
      <c r="F198" s="287"/>
    </row>
    <row r="199" spans="1:6" ht="13.5" customHeight="1">
      <c r="A199" s="220"/>
      <c r="B199" s="220"/>
      <c r="C199" s="220"/>
      <c r="D199" s="87" t="s">
        <v>518</v>
      </c>
      <c r="E199" s="10">
        <f>'Приложение №15 (ПП3)'!K10</f>
        <v>2410</v>
      </c>
      <c r="F199" s="287"/>
    </row>
    <row r="200" spans="1:6" ht="13.5" customHeight="1">
      <c r="A200" s="220"/>
      <c r="B200" s="220"/>
      <c r="C200" s="220"/>
      <c r="D200" s="87" t="s">
        <v>519</v>
      </c>
      <c r="E200" s="10">
        <f>'Приложение №15 (ПП3)'!L10</f>
        <v>5918.83</v>
      </c>
      <c r="F200" s="287"/>
    </row>
    <row r="201" spans="1:6" ht="13.5" customHeight="1">
      <c r="A201" s="220"/>
      <c r="B201" s="220"/>
      <c r="C201" s="220"/>
      <c r="D201" s="87" t="s">
        <v>544</v>
      </c>
      <c r="E201" s="10">
        <f>'Приложение №15 (ПП3)'!M10</f>
        <v>2768.7</v>
      </c>
      <c r="F201" s="287"/>
    </row>
    <row r="202" spans="1:6" ht="17.100000000000001" customHeight="1">
      <c r="A202" s="220"/>
      <c r="B202" s="220"/>
      <c r="C202" s="220"/>
      <c r="D202" s="87" t="s">
        <v>545</v>
      </c>
      <c r="E202" s="10">
        <f>'Приложение №15 (ПП3)'!N10</f>
        <v>718.5</v>
      </c>
      <c r="F202" s="287"/>
    </row>
    <row r="203" spans="1:6" ht="25.5" customHeight="1">
      <c r="A203" s="220"/>
      <c r="B203" s="220" t="s">
        <v>529</v>
      </c>
      <c r="C203" s="220" t="s">
        <v>512</v>
      </c>
      <c r="D203" s="314">
        <f>E205+E206+E207+E208+E209+E210+E211+E212</f>
        <v>109906.1</v>
      </c>
      <c r="E203" s="314"/>
      <c r="F203" s="287"/>
    </row>
    <row r="204" spans="1:6" ht="14.1" customHeight="1">
      <c r="A204" s="220"/>
      <c r="B204" s="220"/>
      <c r="C204" s="220"/>
      <c r="D204" s="287" t="s">
        <v>355</v>
      </c>
      <c r="E204" s="287"/>
      <c r="F204" s="287"/>
    </row>
    <row r="205" spans="1:6" ht="15.95" customHeight="1">
      <c r="A205" s="220"/>
      <c r="B205" s="220"/>
      <c r="C205" s="220"/>
      <c r="D205" s="87" t="s">
        <v>514</v>
      </c>
      <c r="E205" s="10">
        <f>'Приложение №15 (ПП3)'!G11</f>
        <v>4085</v>
      </c>
      <c r="F205" s="287"/>
    </row>
    <row r="206" spans="1:6" ht="16.5" customHeight="1">
      <c r="A206" s="220"/>
      <c r="B206" s="220"/>
      <c r="C206" s="220"/>
      <c r="D206" s="87" t="s">
        <v>515</v>
      </c>
      <c r="E206" s="10">
        <f>'Приложение №15 (ПП3)'!H11</f>
        <v>599.9</v>
      </c>
      <c r="F206" s="287"/>
    </row>
    <row r="207" spans="1:6" ht="15.6" customHeight="1">
      <c r="A207" s="220"/>
      <c r="B207" s="220"/>
      <c r="C207" s="220"/>
      <c r="D207" s="87" t="s">
        <v>516</v>
      </c>
      <c r="E207" s="10">
        <f>'Приложение №15 (ПП3)'!I11</f>
        <v>9416.1</v>
      </c>
      <c r="F207" s="287"/>
    </row>
    <row r="208" spans="1:6" ht="12.95" customHeight="1">
      <c r="A208" s="220"/>
      <c r="B208" s="220"/>
      <c r="C208" s="220"/>
      <c r="D208" s="87" t="s">
        <v>517</v>
      </c>
      <c r="E208" s="10">
        <f>'Приложение №15 (ПП3)'!J11</f>
        <v>47588</v>
      </c>
      <c r="F208" s="287"/>
    </row>
    <row r="209" spans="1:6" ht="14.1" customHeight="1">
      <c r="A209" s="220"/>
      <c r="B209" s="220"/>
      <c r="C209" s="220"/>
      <c r="D209" s="87" t="s">
        <v>518</v>
      </c>
      <c r="E209" s="10">
        <f>'Приложение №15 (ПП3)'!K11</f>
        <v>21375</v>
      </c>
      <c r="F209" s="287"/>
    </row>
    <row r="210" spans="1:6" ht="14.1" customHeight="1">
      <c r="A210" s="220"/>
      <c r="B210" s="220"/>
      <c r="C210" s="220"/>
      <c r="D210" s="87" t="s">
        <v>519</v>
      </c>
      <c r="E210" s="10">
        <f>'Приложение №15 (ПП3)'!L11</f>
        <v>6862</v>
      </c>
      <c r="F210" s="287"/>
    </row>
    <row r="211" spans="1:6" ht="14.1" customHeight="1">
      <c r="A211" s="220"/>
      <c r="B211" s="220"/>
      <c r="C211" s="220"/>
      <c r="D211" s="87" t="s">
        <v>544</v>
      </c>
      <c r="E211" s="10">
        <f>'Приложение №15 (ПП3)'!M11</f>
        <v>6328.5</v>
      </c>
      <c r="F211" s="287"/>
    </row>
    <row r="212" spans="1:6" ht="15" customHeight="1">
      <c r="A212" s="220"/>
      <c r="B212" s="220"/>
      <c r="C212" s="220"/>
      <c r="D212" s="87" t="s">
        <v>545</v>
      </c>
      <c r="E212" s="10">
        <f>'Приложение №15 (ПП3)'!N11</f>
        <v>13651.6</v>
      </c>
      <c r="F212" s="287"/>
    </row>
    <row r="213" spans="1:6" ht="51" customHeight="1">
      <c r="A213" s="331" t="s">
        <v>536</v>
      </c>
      <c r="B213" s="331"/>
      <c r="C213" s="331"/>
      <c r="D213" s="331"/>
      <c r="E213" s="331"/>
      <c r="F213" s="331"/>
    </row>
    <row r="214" spans="1:6" ht="97.5" customHeight="1">
      <c r="A214" s="166" t="s">
        <v>705</v>
      </c>
      <c r="B214" s="138" t="s">
        <v>590</v>
      </c>
      <c r="C214" s="138" t="s">
        <v>591</v>
      </c>
      <c r="D214" s="316" t="s">
        <v>706</v>
      </c>
      <c r="E214" s="316"/>
      <c r="F214" s="138" t="s">
        <v>593</v>
      </c>
    </row>
    <row r="215" spans="1:6" ht="78.95" customHeight="1">
      <c r="A215" s="162" t="s">
        <v>707</v>
      </c>
      <c r="B215" s="163"/>
      <c r="C215" s="163"/>
      <c r="D215" s="350">
        <f>D216+D227+D236</f>
        <v>16525.5</v>
      </c>
      <c r="E215" s="350"/>
      <c r="F215" s="163"/>
    </row>
    <row r="216" spans="1:6" ht="20.100000000000001" customHeight="1">
      <c r="A216" s="280" t="s">
        <v>553</v>
      </c>
      <c r="B216" s="280" t="s">
        <v>511</v>
      </c>
      <c r="C216" s="220" t="s">
        <v>512</v>
      </c>
      <c r="D216" s="325">
        <f>E218+E219+E220+E221+E222+E223+E224+E225</f>
        <v>8754.3000000000011</v>
      </c>
      <c r="E216" s="326"/>
      <c r="F216" s="288" t="s">
        <v>513</v>
      </c>
    </row>
    <row r="217" spans="1:6" ht="15.75">
      <c r="A217" s="281"/>
      <c r="B217" s="281"/>
      <c r="C217" s="220"/>
      <c r="D217" s="306" t="s">
        <v>355</v>
      </c>
      <c r="E217" s="308"/>
      <c r="F217" s="289"/>
    </row>
    <row r="218" spans="1:6" ht="15.75">
      <c r="A218" s="281"/>
      <c r="B218" s="281"/>
      <c r="C218" s="220"/>
      <c r="D218" s="17" t="s">
        <v>514</v>
      </c>
      <c r="E218" s="10">
        <f>'Приложение №16 (ПП4)'!G14</f>
        <v>215.5</v>
      </c>
      <c r="F218" s="289"/>
    </row>
    <row r="219" spans="1:6" ht="15.75">
      <c r="A219" s="281"/>
      <c r="B219" s="281"/>
      <c r="C219" s="220"/>
      <c r="D219" s="17" t="s">
        <v>515</v>
      </c>
      <c r="E219" s="10">
        <f>'Приложение №16 (ПП4)'!H14</f>
        <v>499.2</v>
      </c>
      <c r="F219" s="289"/>
    </row>
    <row r="220" spans="1:6" ht="15.75">
      <c r="A220" s="281"/>
      <c r="B220" s="281"/>
      <c r="C220" s="220"/>
      <c r="D220" s="17" t="s">
        <v>516</v>
      </c>
      <c r="E220" s="10">
        <f>'Приложение №16 (ПП4)'!I14</f>
        <v>4233.1000000000004</v>
      </c>
      <c r="F220" s="289"/>
    </row>
    <row r="221" spans="1:6" ht="15.75">
      <c r="A221" s="281"/>
      <c r="B221" s="281"/>
      <c r="C221" s="220"/>
      <c r="D221" s="17" t="s">
        <v>517</v>
      </c>
      <c r="E221" s="10">
        <f>'Приложение №16 (ПП4)'!J14</f>
        <v>1194.9000000000001</v>
      </c>
      <c r="F221" s="289"/>
    </row>
    <row r="222" spans="1:6" ht="15.75">
      <c r="A222" s="281"/>
      <c r="B222" s="281"/>
      <c r="C222" s="220"/>
      <c r="D222" s="17" t="s">
        <v>518</v>
      </c>
      <c r="E222" s="10">
        <f>'Приложение №16 (ПП4)'!K14</f>
        <v>397.6</v>
      </c>
      <c r="F222" s="289"/>
    </row>
    <row r="223" spans="1:6" ht="15.75">
      <c r="A223" s="281"/>
      <c r="B223" s="281"/>
      <c r="C223" s="220"/>
      <c r="D223" s="55" t="s">
        <v>519</v>
      </c>
      <c r="E223" s="10">
        <f>'Приложение №16 (ПП4)'!L14</f>
        <v>1461.8</v>
      </c>
      <c r="F223" s="289"/>
    </row>
    <row r="224" spans="1:6" ht="15.75">
      <c r="A224" s="281"/>
      <c r="B224" s="281"/>
      <c r="C224" s="220"/>
      <c r="D224" s="55" t="s">
        <v>544</v>
      </c>
      <c r="E224" s="10">
        <f>'Приложение №16 (ПП4)'!M13</f>
        <v>508.4</v>
      </c>
      <c r="F224" s="289"/>
    </row>
    <row r="225" spans="1:6" ht="15.75">
      <c r="A225" s="281"/>
      <c r="B225" s="282"/>
      <c r="C225" s="220"/>
      <c r="D225" s="17" t="s">
        <v>545</v>
      </c>
      <c r="E225" s="10">
        <f>'Приложение №16 (ПП4)'!N14</f>
        <v>243.8</v>
      </c>
      <c r="F225" s="289"/>
    </row>
    <row r="226" spans="1:6" ht="31.5">
      <c r="A226" s="282"/>
      <c r="B226" s="28" t="s">
        <v>529</v>
      </c>
      <c r="C226" s="34" t="s">
        <v>512</v>
      </c>
      <c r="D226" s="327">
        <f>'Приложение №16 (ПП4)'!F15</f>
        <v>0</v>
      </c>
      <c r="E226" s="328"/>
      <c r="F226" s="290"/>
    </row>
    <row r="227" spans="1:6" ht="17.100000000000001" customHeight="1">
      <c r="A227" s="280" t="s">
        <v>554</v>
      </c>
      <c r="B227" s="280" t="s">
        <v>511</v>
      </c>
      <c r="C227" s="220" t="s">
        <v>512</v>
      </c>
      <c r="D227" s="325">
        <f>E229+E230+E231+E234+E232+E233</f>
        <v>15</v>
      </c>
      <c r="E227" s="326"/>
      <c r="F227" s="288" t="s">
        <v>513</v>
      </c>
    </row>
    <row r="228" spans="1:6" ht="15.75">
      <c r="A228" s="281"/>
      <c r="B228" s="281"/>
      <c r="C228" s="220"/>
      <c r="D228" s="306" t="s">
        <v>355</v>
      </c>
      <c r="E228" s="308"/>
      <c r="F228" s="289"/>
    </row>
    <row r="229" spans="1:6" ht="15.75">
      <c r="A229" s="281"/>
      <c r="B229" s="281"/>
      <c r="C229" s="220"/>
      <c r="D229" s="17" t="s">
        <v>516</v>
      </c>
      <c r="E229" s="10">
        <f>'Приложение №16 (ПП4)'!I18</f>
        <v>15</v>
      </c>
      <c r="F229" s="289"/>
    </row>
    <row r="230" spans="1:6" ht="15.75">
      <c r="A230" s="281"/>
      <c r="B230" s="281"/>
      <c r="C230" s="220"/>
      <c r="D230" s="17" t="s">
        <v>517</v>
      </c>
      <c r="E230" s="10">
        <f>'Приложение №16 (ПП4)'!J18</f>
        <v>0</v>
      </c>
      <c r="F230" s="289"/>
    </row>
    <row r="231" spans="1:6" ht="15.75">
      <c r="A231" s="281"/>
      <c r="B231" s="281"/>
      <c r="C231" s="220"/>
      <c r="D231" s="17" t="s">
        <v>518</v>
      </c>
      <c r="E231" s="10">
        <f>'Приложение №16 (ПП4)'!K18</f>
        <v>0</v>
      </c>
      <c r="F231" s="289"/>
    </row>
    <row r="232" spans="1:6" ht="15.75">
      <c r="A232" s="281"/>
      <c r="B232" s="281"/>
      <c r="C232" s="220"/>
      <c r="D232" s="55" t="s">
        <v>519</v>
      </c>
      <c r="E232" s="10">
        <f>'Приложение №16 (ПП4)'!L18</f>
        <v>0</v>
      </c>
      <c r="F232" s="289"/>
    </row>
    <row r="233" spans="1:6" ht="15.75">
      <c r="A233" s="281"/>
      <c r="B233" s="281"/>
      <c r="C233" s="220"/>
      <c r="D233" s="55" t="s">
        <v>544</v>
      </c>
      <c r="E233" s="10">
        <f>'Приложение №16 (ПП4)'!M18</f>
        <v>0</v>
      </c>
      <c r="F233" s="289"/>
    </row>
    <row r="234" spans="1:6" ht="14.45" customHeight="1">
      <c r="A234" s="281"/>
      <c r="B234" s="282"/>
      <c r="C234" s="220"/>
      <c r="D234" s="17" t="s">
        <v>545</v>
      </c>
      <c r="E234" s="10">
        <f>'Приложение №16 (ПП4)'!N18</f>
        <v>0</v>
      </c>
      <c r="F234" s="289"/>
    </row>
    <row r="235" spans="1:6" ht="31.5">
      <c r="A235" s="282"/>
      <c r="B235" s="28" t="s">
        <v>529</v>
      </c>
      <c r="C235" s="34" t="s">
        <v>512</v>
      </c>
      <c r="D235" s="327">
        <f>'Приложение №16 (ПП4)'!F19</f>
        <v>0</v>
      </c>
      <c r="E235" s="328"/>
      <c r="F235" s="290"/>
    </row>
    <row r="236" spans="1:6" ht="20.45" customHeight="1">
      <c r="A236" s="280" t="s">
        <v>555</v>
      </c>
      <c r="B236" s="280" t="s">
        <v>511</v>
      </c>
      <c r="C236" s="220" t="s">
        <v>512</v>
      </c>
      <c r="D236" s="325">
        <f>E238+E239+E240+E241+E242</f>
        <v>7756.2</v>
      </c>
      <c r="E236" s="326"/>
      <c r="F236" s="288" t="s">
        <v>513</v>
      </c>
    </row>
    <row r="237" spans="1:6" ht="15.75">
      <c r="A237" s="281"/>
      <c r="B237" s="281"/>
      <c r="C237" s="220"/>
      <c r="D237" s="306" t="s">
        <v>355</v>
      </c>
      <c r="E237" s="308"/>
      <c r="F237" s="289"/>
    </row>
    <row r="238" spans="1:6" ht="15.75">
      <c r="A238" s="281"/>
      <c r="B238" s="281"/>
      <c r="C238" s="220"/>
      <c r="D238" s="77" t="s">
        <v>517</v>
      </c>
      <c r="E238" s="10">
        <f>'Приложение №16 (ПП4)'!J22</f>
        <v>4776.2</v>
      </c>
      <c r="F238" s="289"/>
    </row>
    <row r="239" spans="1:6" ht="15.75">
      <c r="A239" s="281"/>
      <c r="B239" s="281"/>
      <c r="C239" s="220"/>
      <c r="D239" s="77" t="s">
        <v>518</v>
      </c>
      <c r="E239" s="10">
        <f>'Приложение №16 (ПП4)'!K22</f>
        <v>0</v>
      </c>
      <c r="F239" s="289"/>
    </row>
    <row r="240" spans="1:6" ht="15.75">
      <c r="A240" s="281"/>
      <c r="B240" s="281"/>
      <c r="C240" s="220"/>
      <c r="D240" s="77" t="s">
        <v>519</v>
      </c>
      <c r="E240" s="10">
        <f>'Приложение №16 (ПП4)'!L22</f>
        <v>2980</v>
      </c>
      <c r="F240" s="289"/>
    </row>
    <row r="241" spans="1:10" ht="14.45" customHeight="1">
      <c r="A241" s="281"/>
      <c r="B241" s="281"/>
      <c r="C241" s="220"/>
      <c r="D241" s="77" t="s">
        <v>544</v>
      </c>
      <c r="E241" s="10">
        <f>'Приложение №16 (ПП4)'!M22</f>
        <v>0</v>
      </c>
      <c r="F241" s="289"/>
    </row>
    <row r="242" spans="1:10" ht="21.6" customHeight="1">
      <c r="A242" s="281"/>
      <c r="B242" s="282"/>
      <c r="C242" s="220"/>
      <c r="D242" s="77" t="s">
        <v>545</v>
      </c>
      <c r="E242" s="10">
        <f>'Приложение №16 (ПП4)'!N22</f>
        <v>0</v>
      </c>
      <c r="F242" s="289"/>
    </row>
    <row r="243" spans="1:10" ht="33.6" customHeight="1">
      <c r="A243" s="282"/>
      <c r="B243" s="78" t="s">
        <v>529</v>
      </c>
      <c r="C243" s="34" t="s">
        <v>512</v>
      </c>
      <c r="D243" s="327">
        <f>'Приложение №16 (ПП4)'!F23</f>
        <v>0</v>
      </c>
      <c r="E243" s="328"/>
      <c r="F243" s="290"/>
    </row>
    <row r="244" spans="1:10" ht="43.5" customHeight="1">
      <c r="A244" s="219" t="s">
        <v>540</v>
      </c>
      <c r="B244" s="219"/>
      <c r="C244" s="219"/>
      <c r="D244" s="219"/>
      <c r="E244" s="219"/>
      <c r="F244" s="219"/>
    </row>
    <row r="245" spans="1:10" ht="93.6" customHeight="1">
      <c r="A245" s="166" t="s">
        <v>705</v>
      </c>
      <c r="B245" s="138" t="s">
        <v>590</v>
      </c>
      <c r="C245" s="138" t="s">
        <v>591</v>
      </c>
      <c r="D245" s="316" t="s">
        <v>706</v>
      </c>
      <c r="E245" s="316"/>
      <c r="F245" s="138" t="s">
        <v>593</v>
      </c>
    </row>
    <row r="246" spans="1:10" ht="65.25" customHeight="1">
      <c r="A246" s="158" t="s">
        <v>708</v>
      </c>
      <c r="B246" s="149"/>
      <c r="C246" s="149"/>
      <c r="D246" s="351">
        <f>D247+D257</f>
        <v>221813.99</v>
      </c>
      <c r="E246" s="352"/>
      <c r="F246" s="155"/>
    </row>
    <row r="247" spans="1:10" ht="24" customHeight="1">
      <c r="A247" s="220" t="s">
        <v>556</v>
      </c>
      <c r="B247" s="220" t="s">
        <v>511</v>
      </c>
      <c r="C247" s="220" t="s">
        <v>512</v>
      </c>
      <c r="D247" s="314">
        <f>E249+E250+E251+E252+E253+E254+E255+E256</f>
        <v>47676</v>
      </c>
      <c r="E247" s="314"/>
      <c r="F247" s="288" t="s">
        <v>513</v>
      </c>
    </row>
    <row r="248" spans="1:10" ht="18.600000000000001" customHeight="1">
      <c r="A248" s="220"/>
      <c r="B248" s="220"/>
      <c r="C248" s="220"/>
      <c r="D248" s="287" t="s">
        <v>355</v>
      </c>
      <c r="E248" s="287"/>
      <c r="F248" s="289"/>
    </row>
    <row r="249" spans="1:10" ht="21.6" customHeight="1">
      <c r="A249" s="220"/>
      <c r="B249" s="220"/>
      <c r="C249" s="220"/>
      <c r="D249" s="17" t="s">
        <v>514</v>
      </c>
      <c r="E249" s="10">
        <f>'Приложение №17 (ПП5)'!G10</f>
        <v>6578.4</v>
      </c>
      <c r="F249" s="289"/>
      <c r="G249" s="48"/>
      <c r="H249" s="48"/>
      <c r="I249" s="48"/>
      <c r="J249" s="48"/>
    </row>
    <row r="250" spans="1:10" ht="17.100000000000001" customHeight="1">
      <c r="A250" s="220"/>
      <c r="B250" s="220"/>
      <c r="C250" s="220"/>
      <c r="D250" s="17" t="s">
        <v>515</v>
      </c>
      <c r="E250" s="10">
        <f>'Приложение №17 (ПП5)'!H10</f>
        <v>7182.6</v>
      </c>
      <c r="F250" s="289"/>
      <c r="G250" s="48"/>
    </row>
    <row r="251" spans="1:10" ht="18" customHeight="1">
      <c r="A251" s="220"/>
      <c r="B251" s="220"/>
      <c r="C251" s="220"/>
      <c r="D251" s="17" t="s">
        <v>516</v>
      </c>
      <c r="E251" s="10">
        <f>'Приложение №17 (ПП5)'!I10</f>
        <v>7789.7</v>
      </c>
      <c r="F251" s="289"/>
      <c r="G251" s="48"/>
    </row>
    <row r="252" spans="1:10" ht="14.45" customHeight="1">
      <c r="A252" s="220"/>
      <c r="B252" s="220"/>
      <c r="C252" s="220"/>
      <c r="D252" s="17" t="s">
        <v>517</v>
      </c>
      <c r="E252" s="10">
        <f>'Приложение №17 (ПП5)'!J10</f>
        <v>14094.5</v>
      </c>
      <c r="F252" s="289"/>
      <c r="G252" s="48"/>
    </row>
    <row r="253" spans="1:10" ht="17.45" customHeight="1">
      <c r="A253" s="220"/>
      <c r="B253" s="220"/>
      <c r="C253" s="220"/>
      <c r="D253" s="17" t="s">
        <v>518</v>
      </c>
      <c r="E253" s="10">
        <f>'Приложение №17 (ПП5)'!K10</f>
        <v>6316.3</v>
      </c>
      <c r="F253" s="289"/>
      <c r="G253" s="48"/>
    </row>
    <row r="254" spans="1:10" ht="15.95" customHeight="1">
      <c r="A254" s="220"/>
      <c r="B254" s="220"/>
      <c r="C254" s="220"/>
      <c r="D254" s="55" t="s">
        <v>519</v>
      </c>
      <c r="E254" s="10">
        <f>'Приложение №17 (ПП5)'!L10</f>
        <v>5477.5</v>
      </c>
      <c r="F254" s="289"/>
    </row>
    <row r="255" spans="1:10" ht="15.6" customHeight="1">
      <c r="A255" s="220"/>
      <c r="B255" s="220"/>
      <c r="C255" s="220"/>
      <c r="D255" s="55" t="s">
        <v>544</v>
      </c>
      <c r="E255" s="10">
        <f>'Приложение №17 (ПП5)'!M10</f>
        <v>118.5</v>
      </c>
      <c r="F255" s="289"/>
    </row>
    <row r="256" spans="1:10" ht="18" customHeight="1">
      <c r="A256" s="220"/>
      <c r="B256" s="220"/>
      <c r="C256" s="220"/>
      <c r="D256" s="17" t="s">
        <v>545</v>
      </c>
      <c r="E256" s="10">
        <f>'Приложение №17 (ПП5)'!N10</f>
        <v>118.5</v>
      </c>
      <c r="F256" s="289"/>
    </row>
    <row r="257" spans="1:6" ht="21.6" customHeight="1">
      <c r="A257" s="220"/>
      <c r="B257" s="220" t="s">
        <v>529</v>
      </c>
      <c r="C257" s="220" t="s">
        <v>512</v>
      </c>
      <c r="D257" s="314">
        <f>E259+E260+E261+E262+E263+E264+E265+E266</f>
        <v>174137.99</v>
      </c>
      <c r="E257" s="314"/>
      <c r="F257" s="289"/>
    </row>
    <row r="258" spans="1:6" ht="14.45" customHeight="1">
      <c r="A258" s="220"/>
      <c r="B258" s="220"/>
      <c r="C258" s="220"/>
      <c r="D258" s="287" t="s">
        <v>355</v>
      </c>
      <c r="E258" s="287"/>
      <c r="F258" s="289"/>
    </row>
    <row r="259" spans="1:6" ht="20.45" customHeight="1">
      <c r="A259" s="220"/>
      <c r="B259" s="220"/>
      <c r="C259" s="220"/>
      <c r="D259" s="17" t="s">
        <v>514</v>
      </c>
      <c r="E259" s="10">
        <f>'Приложение №17 (ПП5)'!G11</f>
        <v>5353.5</v>
      </c>
      <c r="F259" s="289"/>
    </row>
    <row r="260" spans="1:6" ht="17.100000000000001" customHeight="1">
      <c r="A260" s="220"/>
      <c r="B260" s="220"/>
      <c r="C260" s="220"/>
      <c r="D260" s="17" t="s">
        <v>515</v>
      </c>
      <c r="E260" s="10">
        <f>'Приложение №17 (ПП5)'!H11</f>
        <v>11245.2</v>
      </c>
      <c r="F260" s="289"/>
    </row>
    <row r="261" spans="1:6" ht="15.95" customHeight="1">
      <c r="A261" s="220"/>
      <c r="B261" s="220"/>
      <c r="C261" s="220"/>
      <c r="D261" s="17" t="s">
        <v>516</v>
      </c>
      <c r="E261" s="10">
        <f>'Приложение №17 (ПП5)'!I11</f>
        <v>3384</v>
      </c>
      <c r="F261" s="289"/>
    </row>
    <row r="262" spans="1:6" ht="15.95" customHeight="1">
      <c r="A262" s="220"/>
      <c r="B262" s="220"/>
      <c r="C262" s="220"/>
      <c r="D262" s="17" t="s">
        <v>517</v>
      </c>
      <c r="E262" s="10">
        <f>'Приложение №17 (ПП5)'!J11</f>
        <v>74285</v>
      </c>
      <c r="F262" s="289"/>
    </row>
    <row r="263" spans="1:6" ht="15" customHeight="1">
      <c r="A263" s="220"/>
      <c r="B263" s="220"/>
      <c r="C263" s="220"/>
      <c r="D263" s="17" t="s">
        <v>518</v>
      </c>
      <c r="E263" s="10">
        <f>'Приложение №17 (ПП5)'!K11</f>
        <v>30102.6</v>
      </c>
      <c r="F263" s="289"/>
    </row>
    <row r="264" spans="1:6" ht="17.100000000000001" customHeight="1">
      <c r="A264" s="220"/>
      <c r="B264" s="220"/>
      <c r="C264" s="220"/>
      <c r="D264" s="55" t="s">
        <v>519</v>
      </c>
      <c r="E264" s="10">
        <f>'Приложение №17 (ПП5)'!L11</f>
        <v>49767.69</v>
      </c>
      <c r="F264" s="289"/>
    </row>
    <row r="265" spans="1:6" ht="18.95" customHeight="1">
      <c r="A265" s="220"/>
      <c r="B265" s="220"/>
      <c r="C265" s="220"/>
      <c r="D265" s="55" t="s">
        <v>544</v>
      </c>
      <c r="E265" s="10">
        <f>'Приложение №17 (ПП5)'!M11</f>
        <v>0</v>
      </c>
      <c r="F265" s="289"/>
    </row>
    <row r="266" spans="1:6" ht="17.45" customHeight="1">
      <c r="A266" s="220"/>
      <c r="B266" s="220"/>
      <c r="C266" s="220"/>
      <c r="D266" s="17" t="s">
        <v>545</v>
      </c>
      <c r="E266" s="10">
        <f>'Приложение №17 (ПП5)'!N11</f>
        <v>0</v>
      </c>
      <c r="F266" s="290"/>
    </row>
    <row r="267" spans="1:6" ht="50.25" customHeight="1">
      <c r="A267" s="331" t="s">
        <v>541</v>
      </c>
      <c r="B267" s="331"/>
      <c r="C267" s="331"/>
      <c r="D267" s="331"/>
      <c r="E267" s="331"/>
      <c r="F267" s="331"/>
    </row>
    <row r="268" spans="1:6" ht="62.45" customHeight="1">
      <c r="A268" s="166" t="s">
        <v>705</v>
      </c>
      <c r="B268" s="138" t="s">
        <v>590</v>
      </c>
      <c r="C268" s="138" t="s">
        <v>591</v>
      </c>
      <c r="D268" s="316" t="s">
        <v>706</v>
      </c>
      <c r="E268" s="316"/>
      <c r="F268" s="138" t="s">
        <v>593</v>
      </c>
    </row>
    <row r="269" spans="1:6" ht="50.25" customHeight="1">
      <c r="A269" s="148" t="s">
        <v>709</v>
      </c>
      <c r="B269" s="144"/>
      <c r="C269" s="144"/>
      <c r="D269" s="317">
        <f>D270+D284+D294+D297+D308+D318+D279+D307-0.1</f>
        <v>171278.77</v>
      </c>
      <c r="E269" s="317"/>
      <c r="F269" s="157"/>
    </row>
    <row r="270" spans="1:6" ht="24" customHeight="1">
      <c r="A270" s="220" t="s">
        <v>557</v>
      </c>
      <c r="B270" s="220" t="s">
        <v>511</v>
      </c>
      <c r="C270" s="220" t="s">
        <v>512</v>
      </c>
      <c r="D270" s="314">
        <f>E272+E273+E274+E275+E276+E278+E277</f>
        <v>28792.44</v>
      </c>
      <c r="E270" s="314"/>
      <c r="F270" s="288" t="s">
        <v>513</v>
      </c>
    </row>
    <row r="271" spans="1:6" ht="15.75">
      <c r="A271" s="220"/>
      <c r="B271" s="220"/>
      <c r="C271" s="220"/>
      <c r="D271" s="287" t="s">
        <v>355</v>
      </c>
      <c r="E271" s="287"/>
      <c r="F271" s="289"/>
    </row>
    <row r="272" spans="1:6" ht="15.75">
      <c r="A272" s="220"/>
      <c r="B272" s="220"/>
      <c r="C272" s="220"/>
      <c r="D272" s="146" t="s">
        <v>514</v>
      </c>
      <c r="E272" s="10">
        <f>'Приложение №18 (ПП6)'!G13</f>
        <v>2400</v>
      </c>
      <c r="F272" s="289"/>
    </row>
    <row r="273" spans="1:6" ht="15.75">
      <c r="A273" s="220"/>
      <c r="B273" s="220"/>
      <c r="C273" s="220"/>
      <c r="D273" s="146" t="s">
        <v>515</v>
      </c>
      <c r="E273" s="10">
        <f>'Приложение №18 (ПП6)'!H13</f>
        <v>1634</v>
      </c>
      <c r="F273" s="289"/>
    </row>
    <row r="274" spans="1:6" ht="15.75">
      <c r="A274" s="220"/>
      <c r="B274" s="220"/>
      <c r="C274" s="220"/>
      <c r="D274" s="146" t="s">
        <v>516</v>
      </c>
      <c r="E274" s="10">
        <f>'Приложение №18 (ПП6)'!I13</f>
        <v>4693.1000000000004</v>
      </c>
      <c r="F274" s="289"/>
    </row>
    <row r="275" spans="1:6" ht="15.75">
      <c r="A275" s="220"/>
      <c r="B275" s="220"/>
      <c r="C275" s="220"/>
      <c r="D275" s="146" t="s">
        <v>517</v>
      </c>
      <c r="E275" s="10">
        <f>'Приложение №18 (ПП6)'!J13</f>
        <v>0</v>
      </c>
      <c r="F275" s="289"/>
    </row>
    <row r="276" spans="1:6" ht="15.75">
      <c r="A276" s="220"/>
      <c r="B276" s="220"/>
      <c r="C276" s="220"/>
      <c r="D276" s="146" t="s">
        <v>518</v>
      </c>
      <c r="E276" s="10">
        <f>'Приложение №18 (ПП6)'!K13</f>
        <v>0</v>
      </c>
      <c r="F276" s="289"/>
    </row>
    <row r="277" spans="1:6" ht="15.75">
      <c r="A277" s="220"/>
      <c r="B277" s="220"/>
      <c r="C277" s="220"/>
      <c r="D277" s="146" t="s">
        <v>519</v>
      </c>
      <c r="E277" s="10">
        <f>'Приложение №18 (ПП6)'!L13</f>
        <v>3061.84</v>
      </c>
      <c r="F277" s="289"/>
    </row>
    <row r="278" spans="1:6" ht="15.75">
      <c r="A278" s="220"/>
      <c r="B278" s="220"/>
      <c r="C278" s="220"/>
      <c r="D278" s="146" t="s">
        <v>544</v>
      </c>
      <c r="E278" s="10">
        <f>'Приложение №18 (ПП6)'!M13</f>
        <v>17003.5</v>
      </c>
      <c r="F278" s="289"/>
    </row>
    <row r="279" spans="1:6" ht="30.6" customHeight="1">
      <c r="A279" s="220"/>
      <c r="B279" s="220" t="s">
        <v>529</v>
      </c>
      <c r="C279" s="220" t="s">
        <v>512</v>
      </c>
      <c r="D279" s="317">
        <f>E281+E282+E283</f>
        <v>47968.93</v>
      </c>
      <c r="E279" s="317"/>
      <c r="F279" s="289"/>
    </row>
    <row r="280" spans="1:6" ht="15.75">
      <c r="A280" s="220"/>
      <c r="B280" s="220"/>
      <c r="C280" s="220"/>
      <c r="D280" s="349" t="s">
        <v>355</v>
      </c>
      <c r="E280" s="349"/>
      <c r="F280" s="289"/>
    </row>
    <row r="281" spans="1:6" ht="15.75">
      <c r="A281" s="220"/>
      <c r="B281" s="220"/>
      <c r="C281" s="220"/>
      <c r="D281" s="151" t="s">
        <v>519</v>
      </c>
      <c r="E281" s="151">
        <f>'Приложение №18 (ПП6)'!L14</f>
        <v>10000</v>
      </c>
      <c r="F281" s="289"/>
    </row>
    <row r="282" spans="1:6" ht="15.75">
      <c r="A282" s="220"/>
      <c r="B282" s="220"/>
      <c r="C282" s="220"/>
      <c r="D282" s="151" t="s">
        <v>544</v>
      </c>
      <c r="E282" s="151">
        <f>'Приложение №18 (ПП6)'!M14</f>
        <v>37968.93</v>
      </c>
      <c r="F282" s="289"/>
    </row>
    <row r="283" spans="1:6" ht="15.75">
      <c r="A283" s="220"/>
      <c r="B283" s="220"/>
      <c r="C283" s="220"/>
      <c r="D283" s="151" t="s">
        <v>545</v>
      </c>
      <c r="E283" s="151">
        <f>'Приложение №18 (ПП6)'!N14</f>
        <v>0</v>
      </c>
      <c r="F283" s="290"/>
    </row>
    <row r="284" spans="1:6" ht="19.7" customHeight="1">
      <c r="A284" s="220" t="s">
        <v>558</v>
      </c>
      <c r="B284" s="280" t="s">
        <v>511</v>
      </c>
      <c r="C284" s="280" t="s">
        <v>512</v>
      </c>
      <c r="D284" s="314">
        <f>E286+E287+E288+E289+E290+E291+E292+E293</f>
        <v>3509.2</v>
      </c>
      <c r="E284" s="314"/>
      <c r="F284" s="288" t="s">
        <v>513</v>
      </c>
    </row>
    <row r="285" spans="1:6" ht="15.75" customHeight="1">
      <c r="A285" s="220"/>
      <c r="B285" s="281"/>
      <c r="C285" s="281"/>
      <c r="D285" s="287" t="s">
        <v>355</v>
      </c>
      <c r="E285" s="287"/>
      <c r="F285" s="289"/>
    </row>
    <row r="286" spans="1:6" ht="15.75">
      <c r="A286" s="220"/>
      <c r="B286" s="281"/>
      <c r="C286" s="281"/>
      <c r="D286" s="17" t="s">
        <v>514</v>
      </c>
      <c r="E286" s="10">
        <f>'Приложение №18 (ПП6)'!G16</f>
        <v>3509.2</v>
      </c>
      <c r="F286" s="289"/>
    </row>
    <row r="287" spans="1:6" ht="15.75">
      <c r="A287" s="220"/>
      <c r="B287" s="281"/>
      <c r="C287" s="281"/>
      <c r="D287" s="17" t="s">
        <v>515</v>
      </c>
      <c r="E287" s="10">
        <f>'Приложение №18 (ПП6)'!H16</f>
        <v>0</v>
      </c>
      <c r="F287" s="289"/>
    </row>
    <row r="288" spans="1:6" ht="15.75">
      <c r="A288" s="220"/>
      <c r="B288" s="281"/>
      <c r="C288" s="281"/>
      <c r="D288" s="17" t="s">
        <v>516</v>
      </c>
      <c r="E288" s="10">
        <f>'Приложение №18 (ПП6)'!I16</f>
        <v>0</v>
      </c>
      <c r="F288" s="289"/>
    </row>
    <row r="289" spans="1:6" ht="15.75">
      <c r="A289" s="220"/>
      <c r="B289" s="281"/>
      <c r="C289" s="281"/>
      <c r="D289" s="17" t="s">
        <v>517</v>
      </c>
      <c r="E289" s="10">
        <f>'Приложение №18 (ПП6)'!J16</f>
        <v>0</v>
      </c>
      <c r="F289" s="289"/>
    </row>
    <row r="290" spans="1:6" ht="15.75">
      <c r="A290" s="220"/>
      <c r="B290" s="281"/>
      <c r="C290" s="281"/>
      <c r="D290" s="17" t="s">
        <v>518</v>
      </c>
      <c r="E290" s="10">
        <f>'Приложение №18 (ПП6)'!K16</f>
        <v>0</v>
      </c>
      <c r="F290" s="289"/>
    </row>
    <row r="291" spans="1:6" ht="15.75">
      <c r="A291" s="220"/>
      <c r="B291" s="281"/>
      <c r="C291" s="281"/>
      <c r="D291" s="106" t="s">
        <v>519</v>
      </c>
      <c r="E291" s="10">
        <f>'Приложение №18 (ПП6)'!L16</f>
        <v>0</v>
      </c>
      <c r="F291" s="289"/>
    </row>
    <row r="292" spans="1:6" ht="15.75">
      <c r="A292" s="220"/>
      <c r="B292" s="281"/>
      <c r="C292" s="281"/>
      <c r="D292" s="106" t="s">
        <v>544</v>
      </c>
      <c r="E292" s="10">
        <f>'Приложение №18 (ПП6)'!M16</f>
        <v>0</v>
      </c>
      <c r="F292" s="289"/>
    </row>
    <row r="293" spans="1:6" ht="15.75">
      <c r="A293" s="220"/>
      <c r="B293" s="282"/>
      <c r="C293" s="282"/>
      <c r="D293" s="106" t="s">
        <v>545</v>
      </c>
      <c r="E293" s="10">
        <f>'Приложение №18 (ПП6)'!N16</f>
        <v>0</v>
      </c>
      <c r="F293" s="289"/>
    </row>
    <row r="294" spans="1:6" ht="19.5" customHeight="1">
      <c r="A294" s="220"/>
      <c r="B294" s="220" t="s">
        <v>529</v>
      </c>
      <c r="C294" s="220" t="s">
        <v>512</v>
      </c>
      <c r="D294" s="314">
        <f>E296</f>
        <v>19185.2</v>
      </c>
      <c r="E294" s="314"/>
      <c r="F294" s="289"/>
    </row>
    <row r="295" spans="1:6" ht="14.1" customHeight="1">
      <c r="A295" s="220"/>
      <c r="B295" s="220"/>
      <c r="C295" s="220"/>
      <c r="D295" s="287" t="s">
        <v>355</v>
      </c>
      <c r="E295" s="287"/>
      <c r="F295" s="289"/>
    </row>
    <row r="296" spans="1:6" ht="184.5" customHeight="1">
      <c r="A296" s="220"/>
      <c r="B296" s="220"/>
      <c r="C296" s="220"/>
      <c r="D296" s="17" t="s">
        <v>514</v>
      </c>
      <c r="E296" s="10">
        <f>'Приложение №18 (ПП6)'!G17</f>
        <v>19185.2</v>
      </c>
      <c r="F296" s="289"/>
    </row>
    <row r="297" spans="1:6" ht="21.6" customHeight="1">
      <c r="A297" s="220" t="s">
        <v>559</v>
      </c>
      <c r="B297" s="220" t="s">
        <v>511</v>
      </c>
      <c r="C297" s="220" t="s">
        <v>512</v>
      </c>
      <c r="D297" s="314">
        <f>E299+E300+E301+E302+E303+E304</f>
        <v>3270</v>
      </c>
      <c r="E297" s="314"/>
      <c r="F297" s="287" t="s">
        <v>513</v>
      </c>
    </row>
    <row r="298" spans="1:6" ht="15.6" customHeight="1">
      <c r="A298" s="220"/>
      <c r="B298" s="220"/>
      <c r="C298" s="220"/>
      <c r="D298" s="287" t="s">
        <v>355</v>
      </c>
      <c r="E298" s="287"/>
      <c r="F298" s="287"/>
    </row>
    <row r="299" spans="1:6" ht="15.75">
      <c r="A299" s="220"/>
      <c r="B299" s="220"/>
      <c r="C299" s="220"/>
      <c r="D299" s="146" t="s">
        <v>514</v>
      </c>
      <c r="E299" s="10">
        <f>'Приложение №18 (ПП6)'!G19</f>
        <v>0</v>
      </c>
      <c r="F299" s="287"/>
    </row>
    <row r="300" spans="1:6" ht="15.75">
      <c r="A300" s="220"/>
      <c r="B300" s="220"/>
      <c r="C300" s="220"/>
      <c r="D300" s="146" t="s">
        <v>515</v>
      </c>
      <c r="E300" s="10">
        <f>'Приложение №18 (ПП6)'!H19</f>
        <v>3270</v>
      </c>
      <c r="F300" s="287"/>
    </row>
    <row r="301" spans="1:6" ht="15.75">
      <c r="A301" s="220"/>
      <c r="B301" s="220"/>
      <c r="C301" s="220"/>
      <c r="D301" s="146" t="s">
        <v>516</v>
      </c>
      <c r="E301" s="10">
        <f>'Приложение №18 (ПП6)'!I19</f>
        <v>0</v>
      </c>
      <c r="F301" s="287"/>
    </row>
    <row r="302" spans="1:6" ht="15.75">
      <c r="A302" s="220"/>
      <c r="B302" s="220"/>
      <c r="C302" s="220"/>
      <c r="D302" s="146" t="s">
        <v>517</v>
      </c>
      <c r="E302" s="10">
        <f>'Приложение №18 (ПП6)'!J19</f>
        <v>0</v>
      </c>
      <c r="F302" s="287"/>
    </row>
    <row r="303" spans="1:6" ht="15.75">
      <c r="A303" s="220"/>
      <c r="B303" s="220"/>
      <c r="C303" s="220"/>
      <c r="D303" s="146" t="s">
        <v>518</v>
      </c>
      <c r="E303" s="10">
        <f>'Приложение №18 (ПП6)'!K19</f>
        <v>0</v>
      </c>
      <c r="F303" s="287"/>
    </row>
    <row r="304" spans="1:6" ht="15.75">
      <c r="A304" s="220"/>
      <c r="B304" s="220"/>
      <c r="C304" s="220"/>
      <c r="D304" s="146" t="s">
        <v>519</v>
      </c>
      <c r="E304" s="10">
        <f>'Приложение №18 (ПП6)'!L19</f>
        <v>0</v>
      </c>
      <c r="F304" s="287"/>
    </row>
    <row r="305" spans="1:6" ht="15.75">
      <c r="A305" s="220"/>
      <c r="B305" s="220"/>
      <c r="C305" s="220"/>
      <c r="D305" s="146" t="s">
        <v>544</v>
      </c>
      <c r="E305" s="10">
        <f>'Приложение №18 (ПП6)'!M19</f>
        <v>0</v>
      </c>
      <c r="F305" s="287"/>
    </row>
    <row r="306" spans="1:6" ht="15.75">
      <c r="A306" s="220"/>
      <c r="B306" s="220"/>
      <c r="C306" s="220"/>
      <c r="D306" s="146" t="s">
        <v>545</v>
      </c>
      <c r="E306" s="10">
        <f>'Приложение №18 (ПП6)'!N19</f>
        <v>0</v>
      </c>
      <c r="F306" s="287"/>
    </row>
    <row r="307" spans="1:6" ht="35.25" customHeight="1">
      <c r="A307" s="220"/>
      <c r="B307" s="145" t="s">
        <v>529</v>
      </c>
      <c r="C307" s="150" t="s">
        <v>512</v>
      </c>
      <c r="D307" s="309">
        <f>'Приложение №18 (ПП6)'!F20</f>
        <v>0</v>
      </c>
      <c r="E307" s="309"/>
      <c r="F307" s="287"/>
    </row>
    <row r="308" spans="1:6" ht="25.5" customHeight="1">
      <c r="A308" s="220" t="s">
        <v>560</v>
      </c>
      <c r="B308" s="220" t="s">
        <v>511</v>
      </c>
      <c r="C308" s="220" t="s">
        <v>512</v>
      </c>
      <c r="D308" s="314">
        <f>E310+E311+E312+E313+E314+E315+E316+E317</f>
        <v>8287.6</v>
      </c>
      <c r="E308" s="314"/>
      <c r="F308" s="287" t="s">
        <v>513</v>
      </c>
    </row>
    <row r="309" spans="1:6" ht="17.45" customHeight="1">
      <c r="A309" s="220"/>
      <c r="B309" s="220"/>
      <c r="C309" s="220"/>
      <c r="D309" s="287" t="s">
        <v>355</v>
      </c>
      <c r="E309" s="287"/>
      <c r="F309" s="287"/>
    </row>
    <row r="310" spans="1:6" ht="15.75">
      <c r="A310" s="220"/>
      <c r="B310" s="220"/>
      <c r="C310" s="220"/>
      <c r="D310" s="146" t="s">
        <v>514</v>
      </c>
      <c r="E310" s="10">
        <f>'Приложение №18 (ПП6)'!G22</f>
        <v>0</v>
      </c>
      <c r="F310" s="287"/>
    </row>
    <row r="311" spans="1:6" ht="15.75">
      <c r="A311" s="220"/>
      <c r="B311" s="220"/>
      <c r="C311" s="220"/>
      <c r="D311" s="146" t="s">
        <v>515</v>
      </c>
      <c r="E311" s="10">
        <f>'Приложение №18 (ПП6)'!H22</f>
        <v>3000</v>
      </c>
      <c r="F311" s="287"/>
    </row>
    <row r="312" spans="1:6" ht="22.5" customHeight="1">
      <c r="A312" s="220"/>
      <c r="B312" s="220"/>
      <c r="C312" s="220"/>
      <c r="D312" s="146" t="s">
        <v>516</v>
      </c>
      <c r="E312" s="10">
        <f>'Приложение №18 (ПП6)'!I22</f>
        <v>5287.6</v>
      </c>
      <c r="F312" s="287"/>
    </row>
    <row r="313" spans="1:6" ht="15.75">
      <c r="A313" s="220"/>
      <c r="B313" s="220"/>
      <c r="C313" s="220"/>
      <c r="D313" s="146" t="s">
        <v>517</v>
      </c>
      <c r="E313" s="10">
        <f>'Приложение №18 (ПП6)'!J22</f>
        <v>0</v>
      </c>
      <c r="F313" s="287"/>
    </row>
    <row r="314" spans="1:6" ht="15.75">
      <c r="A314" s="220"/>
      <c r="B314" s="220"/>
      <c r="C314" s="220"/>
      <c r="D314" s="146" t="s">
        <v>518</v>
      </c>
      <c r="E314" s="10">
        <f>'Приложение №18 (ПП6)'!K22</f>
        <v>0</v>
      </c>
      <c r="F314" s="287"/>
    </row>
    <row r="315" spans="1:6" ht="15.75">
      <c r="A315" s="220"/>
      <c r="B315" s="220"/>
      <c r="C315" s="220"/>
      <c r="D315" s="146" t="s">
        <v>519</v>
      </c>
      <c r="E315" s="10">
        <f>'Приложение №18 (ПП6)'!L22</f>
        <v>0</v>
      </c>
      <c r="F315" s="287"/>
    </row>
    <row r="316" spans="1:6" ht="15.75">
      <c r="A316" s="220"/>
      <c r="B316" s="220"/>
      <c r="C316" s="220"/>
      <c r="D316" s="146" t="s">
        <v>544</v>
      </c>
      <c r="E316" s="10">
        <f>'Приложение №18 (ПП6)'!M22</f>
        <v>0</v>
      </c>
      <c r="F316" s="287"/>
    </row>
    <row r="317" spans="1:6" ht="15.75">
      <c r="A317" s="220"/>
      <c r="B317" s="220"/>
      <c r="C317" s="220"/>
      <c r="D317" s="146" t="s">
        <v>545</v>
      </c>
      <c r="E317" s="10">
        <f>'Приложение №18 (ПП6)'!N22</f>
        <v>0</v>
      </c>
      <c r="F317" s="287"/>
    </row>
    <row r="318" spans="1:6" ht="21.6" customHeight="1">
      <c r="A318" s="220"/>
      <c r="B318" s="220" t="s">
        <v>529</v>
      </c>
      <c r="C318" s="220" t="s">
        <v>512</v>
      </c>
      <c r="D318" s="314">
        <f>E320+E321+E322+E323+E324+E325+E326</f>
        <v>60265.5</v>
      </c>
      <c r="E318" s="314"/>
      <c r="F318" s="287"/>
    </row>
    <row r="319" spans="1:6" ht="15.95" customHeight="1">
      <c r="A319" s="220"/>
      <c r="B319" s="220"/>
      <c r="C319" s="220"/>
      <c r="D319" s="287" t="s">
        <v>355</v>
      </c>
      <c r="E319" s="287"/>
      <c r="F319" s="287"/>
    </row>
    <row r="320" spans="1:6" ht="15.75">
      <c r="A320" s="220"/>
      <c r="B320" s="220"/>
      <c r="C320" s="220"/>
      <c r="D320" s="146" t="s">
        <v>515</v>
      </c>
      <c r="E320" s="10">
        <f>'Приложение №18 (ПП6)'!H23</f>
        <v>21730.9</v>
      </c>
      <c r="F320" s="287"/>
    </row>
    <row r="321" spans="1:8" ht="15.75">
      <c r="A321" s="220"/>
      <c r="B321" s="220"/>
      <c r="C321" s="220"/>
      <c r="D321" s="146" t="s">
        <v>516</v>
      </c>
      <c r="E321" s="10">
        <f>'Приложение №18 (ПП6)'!I23</f>
        <v>38534.6</v>
      </c>
      <c r="F321" s="287"/>
    </row>
    <row r="322" spans="1:8" ht="15.75">
      <c r="A322" s="220"/>
      <c r="B322" s="220"/>
      <c r="C322" s="220"/>
      <c r="D322" s="146" t="s">
        <v>517</v>
      </c>
      <c r="E322" s="10">
        <f>'Приложение №18 (ПП6)'!J23</f>
        <v>0</v>
      </c>
      <c r="F322" s="287"/>
    </row>
    <row r="323" spans="1:8" ht="15.75">
      <c r="A323" s="220"/>
      <c r="B323" s="220"/>
      <c r="C323" s="220"/>
      <c r="D323" s="146" t="s">
        <v>518</v>
      </c>
      <c r="E323" s="10">
        <f>'Приложение №18 (ПП6)'!K23</f>
        <v>0</v>
      </c>
      <c r="F323" s="287"/>
    </row>
    <row r="324" spans="1:8" ht="15.75">
      <c r="A324" s="220"/>
      <c r="B324" s="220"/>
      <c r="C324" s="220"/>
      <c r="D324" s="146" t="s">
        <v>519</v>
      </c>
      <c r="E324" s="10">
        <f>'Приложение №18 (ПП6)'!L23</f>
        <v>0</v>
      </c>
      <c r="F324" s="287"/>
    </row>
    <row r="325" spans="1:8" ht="15.75">
      <c r="A325" s="220"/>
      <c r="B325" s="220"/>
      <c r="C325" s="220"/>
      <c r="D325" s="146" t="s">
        <v>544</v>
      </c>
      <c r="E325" s="10">
        <f>'Приложение №18 (ПП6)'!M23</f>
        <v>0</v>
      </c>
      <c r="F325" s="287"/>
    </row>
    <row r="326" spans="1:8" ht="15.75">
      <c r="A326" s="220"/>
      <c r="B326" s="220"/>
      <c r="C326" s="220"/>
      <c r="D326" s="146" t="s">
        <v>545</v>
      </c>
      <c r="E326" s="10">
        <f>'Приложение №18 (ПП6)'!N23</f>
        <v>0</v>
      </c>
      <c r="F326" s="287"/>
    </row>
    <row r="327" spans="1:8" ht="27.75" customHeight="1">
      <c r="A327" s="219" t="s">
        <v>542</v>
      </c>
      <c r="B327" s="219"/>
      <c r="C327" s="219"/>
      <c r="D327" s="219"/>
      <c r="E327" s="219"/>
      <c r="F327" s="219"/>
    </row>
    <row r="328" spans="1:8" ht="76.5" customHeight="1">
      <c r="A328" s="161" t="s">
        <v>705</v>
      </c>
      <c r="B328" s="156" t="s">
        <v>590</v>
      </c>
      <c r="C328" s="156" t="s">
        <v>591</v>
      </c>
      <c r="D328" s="319" t="s">
        <v>706</v>
      </c>
      <c r="E328" s="319"/>
      <c r="F328" s="156" t="s">
        <v>593</v>
      </c>
    </row>
    <row r="329" spans="1:8" ht="46.5" customHeight="1">
      <c r="A329" s="148" t="s">
        <v>710</v>
      </c>
      <c r="B329" s="144"/>
      <c r="C329" s="144"/>
      <c r="D329" s="317">
        <f>D330+D341+D352+D363+D374+D387+0.1</f>
        <v>238867.34</v>
      </c>
      <c r="E329" s="317"/>
      <c r="F329" s="54"/>
      <c r="H329" s="48"/>
    </row>
    <row r="330" spans="1:8" ht="15.75">
      <c r="A330" s="220" t="s">
        <v>773</v>
      </c>
      <c r="B330" s="220" t="s">
        <v>511</v>
      </c>
      <c r="C330" s="220" t="s">
        <v>512</v>
      </c>
      <c r="D330" s="314">
        <f>E332+E333+E334+E335+E336+E337+E338+E339+E340</f>
        <v>16313.750000000002</v>
      </c>
      <c r="E330" s="314"/>
      <c r="F330" s="287" t="s">
        <v>513</v>
      </c>
    </row>
    <row r="331" spans="1:8" ht="15.75">
      <c r="A331" s="220"/>
      <c r="B331" s="220"/>
      <c r="C331" s="220"/>
      <c r="D331" s="287" t="s">
        <v>355</v>
      </c>
      <c r="E331" s="287"/>
      <c r="F331" s="287"/>
    </row>
    <row r="332" spans="1:8" ht="15.75">
      <c r="A332" s="220"/>
      <c r="B332" s="220"/>
      <c r="C332" s="220"/>
      <c r="D332" s="146" t="s">
        <v>514</v>
      </c>
      <c r="E332" s="10">
        <v>0</v>
      </c>
      <c r="F332" s="287"/>
    </row>
    <row r="333" spans="1:8" ht="18.95" customHeight="1">
      <c r="A333" s="220"/>
      <c r="B333" s="220"/>
      <c r="C333" s="220"/>
      <c r="D333" s="146" t="s">
        <v>515</v>
      </c>
      <c r="E333" s="10">
        <f>'Приложение №19 (ПП7)'!G14</f>
        <v>900</v>
      </c>
      <c r="F333" s="287"/>
    </row>
    <row r="334" spans="1:8" ht="15.75">
      <c r="A334" s="220"/>
      <c r="B334" s="220"/>
      <c r="C334" s="220"/>
      <c r="D334" s="146" t="s">
        <v>516</v>
      </c>
      <c r="E334" s="10">
        <f>'Приложение №19 (ПП7)'!H14</f>
        <v>359</v>
      </c>
      <c r="F334" s="287"/>
    </row>
    <row r="335" spans="1:8" ht="15.75">
      <c r="A335" s="220"/>
      <c r="B335" s="220"/>
      <c r="C335" s="220"/>
      <c r="D335" s="146" t="s">
        <v>517</v>
      </c>
      <c r="E335" s="10">
        <f>'Приложение №19 (ПП7)'!I14</f>
        <v>2032.8</v>
      </c>
      <c r="F335" s="287"/>
    </row>
    <row r="336" spans="1:8" ht="15.75">
      <c r="A336" s="220"/>
      <c r="B336" s="220"/>
      <c r="C336" s="220"/>
      <c r="D336" s="146" t="s">
        <v>518</v>
      </c>
      <c r="E336" s="10">
        <f>'Приложение №19 (ПП7)'!J14</f>
        <v>5172.6000000000004</v>
      </c>
      <c r="F336" s="287"/>
    </row>
    <row r="337" spans="1:6" ht="15.75">
      <c r="A337" s="220"/>
      <c r="B337" s="220"/>
      <c r="C337" s="220"/>
      <c r="D337" s="146" t="s">
        <v>519</v>
      </c>
      <c r="E337" s="10">
        <f>'Приложение №19 (ПП7)'!K14</f>
        <v>2255.75</v>
      </c>
      <c r="F337" s="287"/>
    </row>
    <row r="338" spans="1:6" ht="15.75">
      <c r="A338" s="220"/>
      <c r="B338" s="220"/>
      <c r="C338" s="220"/>
      <c r="D338" s="146" t="s">
        <v>544</v>
      </c>
      <c r="E338" s="10">
        <f>'Приложение №19 (ПП7)'!L14</f>
        <v>2893.6000000000004</v>
      </c>
      <c r="F338" s="287"/>
    </row>
    <row r="339" spans="1:6" ht="15.75">
      <c r="A339" s="220"/>
      <c r="B339" s="220"/>
      <c r="C339" s="220"/>
      <c r="D339" s="146" t="s">
        <v>545</v>
      </c>
      <c r="E339" s="10">
        <f>'Приложение №19 (ПП7)'!M14</f>
        <v>2700</v>
      </c>
      <c r="F339" s="287"/>
    </row>
    <row r="340" spans="1:6" ht="15.75">
      <c r="A340" s="220"/>
      <c r="B340" s="220"/>
      <c r="C340" s="220"/>
      <c r="D340" s="146" t="s">
        <v>546</v>
      </c>
      <c r="E340" s="10">
        <f>'Приложение №19 (ПП7)'!N14</f>
        <v>0</v>
      </c>
      <c r="F340" s="287"/>
    </row>
    <row r="341" spans="1:6" ht="15" customHeight="1">
      <c r="A341" s="220"/>
      <c r="B341" s="220" t="s">
        <v>529</v>
      </c>
      <c r="C341" s="220" t="s">
        <v>512</v>
      </c>
      <c r="D341" s="314">
        <f>E343+E344+E345+E346+E347+E348+E349+E350+E351</f>
        <v>55608.37</v>
      </c>
      <c r="E341" s="314"/>
      <c r="F341" s="287"/>
    </row>
    <row r="342" spans="1:6" ht="15.75">
      <c r="A342" s="220"/>
      <c r="B342" s="220"/>
      <c r="C342" s="220"/>
      <c r="D342" s="287" t="s">
        <v>355</v>
      </c>
      <c r="E342" s="287"/>
      <c r="F342" s="287"/>
    </row>
    <row r="343" spans="1:6" ht="15.75">
      <c r="A343" s="220"/>
      <c r="B343" s="220"/>
      <c r="C343" s="220"/>
      <c r="D343" s="146" t="s">
        <v>514</v>
      </c>
      <c r="E343" s="10">
        <v>0</v>
      </c>
      <c r="F343" s="287"/>
    </row>
    <row r="344" spans="1:6" ht="15.75">
      <c r="A344" s="220"/>
      <c r="B344" s="220"/>
      <c r="C344" s="220"/>
      <c r="D344" s="146" t="s">
        <v>515</v>
      </c>
      <c r="E344" s="10">
        <f>'Приложение №19 (ПП7)'!G15</f>
        <v>11500</v>
      </c>
      <c r="F344" s="287"/>
    </row>
    <row r="345" spans="1:6" ht="15.75">
      <c r="A345" s="220"/>
      <c r="B345" s="220"/>
      <c r="C345" s="220"/>
      <c r="D345" s="146" t="s">
        <v>516</v>
      </c>
      <c r="E345" s="10">
        <f>'Приложение №19 (ПП7)'!H15</f>
        <v>2651.3</v>
      </c>
      <c r="F345" s="287"/>
    </row>
    <row r="346" spans="1:6" ht="15.75">
      <c r="A346" s="220"/>
      <c r="B346" s="220"/>
      <c r="C346" s="220"/>
      <c r="D346" s="146" t="s">
        <v>517</v>
      </c>
      <c r="E346" s="10">
        <f>'Приложение №19 (ПП7)'!I15</f>
        <v>11568.2</v>
      </c>
      <c r="F346" s="287"/>
    </row>
    <row r="347" spans="1:6" ht="15.75">
      <c r="A347" s="220"/>
      <c r="B347" s="220"/>
      <c r="C347" s="220"/>
      <c r="D347" s="146" t="s">
        <v>518</v>
      </c>
      <c r="E347" s="10">
        <f>'Приложение №19 (ПП7)'!J15</f>
        <v>9306.2999999999993</v>
      </c>
      <c r="F347" s="287"/>
    </row>
    <row r="348" spans="1:6" ht="15.75">
      <c r="A348" s="220"/>
      <c r="B348" s="220"/>
      <c r="C348" s="220"/>
      <c r="D348" s="146" t="s">
        <v>519</v>
      </c>
      <c r="E348" s="10">
        <f>'Приложение №19 (ПП7)'!K15</f>
        <v>20582.57</v>
      </c>
      <c r="F348" s="287"/>
    </row>
    <row r="349" spans="1:6" ht="15.75">
      <c r="A349" s="220"/>
      <c r="B349" s="220"/>
      <c r="C349" s="220"/>
      <c r="D349" s="146" t="s">
        <v>544</v>
      </c>
      <c r="E349" s="10">
        <f>'Приложение №19 (ПП7)'!L15</f>
        <v>0</v>
      </c>
      <c r="F349" s="287"/>
    </row>
    <row r="350" spans="1:6" ht="15.75">
      <c r="A350" s="220"/>
      <c r="B350" s="220"/>
      <c r="C350" s="220"/>
      <c r="D350" s="146" t="s">
        <v>545</v>
      </c>
      <c r="E350" s="10">
        <f>'Приложение №19 (ПП7)'!M15</f>
        <v>0</v>
      </c>
      <c r="F350" s="287"/>
    </row>
    <row r="351" spans="1:6" ht="15.75">
      <c r="A351" s="220"/>
      <c r="B351" s="220"/>
      <c r="C351" s="220"/>
      <c r="D351" s="146" t="s">
        <v>546</v>
      </c>
      <c r="E351" s="10">
        <f>'Приложение №19 (ПП7)'!N15</f>
        <v>0</v>
      </c>
      <c r="F351" s="287"/>
    </row>
    <row r="352" spans="1:6" ht="15.75">
      <c r="A352" s="220"/>
      <c r="B352" s="220" t="s">
        <v>543</v>
      </c>
      <c r="C352" s="220" t="s">
        <v>512</v>
      </c>
      <c r="D352" s="314">
        <f>E354+E355+E356+E357+E358+E359+E360+E361+E362</f>
        <v>26225.919999999998</v>
      </c>
      <c r="E352" s="314"/>
      <c r="F352" s="287"/>
    </row>
    <row r="353" spans="1:6" ht="15.75">
      <c r="A353" s="220"/>
      <c r="B353" s="220"/>
      <c r="C353" s="220"/>
      <c r="D353" s="287" t="s">
        <v>355</v>
      </c>
      <c r="E353" s="287"/>
      <c r="F353" s="287"/>
    </row>
    <row r="354" spans="1:6" ht="15.75">
      <c r="A354" s="220"/>
      <c r="B354" s="220"/>
      <c r="C354" s="220"/>
      <c r="D354" s="146" t="s">
        <v>514</v>
      </c>
      <c r="E354" s="10">
        <v>0</v>
      </c>
      <c r="F354" s="287"/>
    </row>
    <row r="355" spans="1:6" ht="15.75">
      <c r="A355" s="220"/>
      <c r="B355" s="220"/>
      <c r="C355" s="220"/>
      <c r="D355" s="146" t="s">
        <v>515</v>
      </c>
      <c r="E355" s="10">
        <f>'Приложение №19 (ПП7)'!G16</f>
        <v>5166.6000000000004</v>
      </c>
      <c r="F355" s="287"/>
    </row>
    <row r="356" spans="1:6" ht="15.75">
      <c r="A356" s="220"/>
      <c r="B356" s="220"/>
      <c r="C356" s="220"/>
      <c r="D356" s="146" t="s">
        <v>516</v>
      </c>
      <c r="E356" s="10">
        <f>'Приложение №19 (ПП7)'!H16</f>
        <v>805.4</v>
      </c>
      <c r="F356" s="287"/>
    </row>
    <row r="357" spans="1:6" ht="15.75">
      <c r="A357" s="220"/>
      <c r="B357" s="220"/>
      <c r="C357" s="220"/>
      <c r="D357" s="146" t="s">
        <v>517</v>
      </c>
      <c r="E357" s="10">
        <f>'Приложение №19 (ПП7)'!I16</f>
        <v>6284</v>
      </c>
      <c r="F357" s="287"/>
    </row>
    <row r="358" spans="1:6" ht="15.75">
      <c r="A358" s="220"/>
      <c r="B358" s="220"/>
      <c r="C358" s="220"/>
      <c r="D358" s="146" t="s">
        <v>518</v>
      </c>
      <c r="E358" s="10">
        <f>'Приложение №19 (ПП7)'!J16</f>
        <v>4583.7</v>
      </c>
      <c r="F358" s="287"/>
    </row>
    <row r="359" spans="1:6" ht="15.75">
      <c r="A359" s="220"/>
      <c r="B359" s="220"/>
      <c r="C359" s="220"/>
      <c r="D359" s="146" t="s">
        <v>519</v>
      </c>
      <c r="E359" s="10">
        <f>'Приложение №19 (ПП7)'!K16</f>
        <v>9386.2199999999993</v>
      </c>
      <c r="F359" s="287"/>
    </row>
    <row r="360" spans="1:6" ht="16.5" customHeight="1">
      <c r="A360" s="220"/>
      <c r="B360" s="220"/>
      <c r="C360" s="220"/>
      <c r="D360" s="146" t="s">
        <v>544</v>
      </c>
      <c r="E360" s="10">
        <f>'Приложение №19 (ПП7)'!L16</f>
        <v>0</v>
      </c>
      <c r="F360" s="287"/>
    </row>
    <row r="361" spans="1:6" ht="18.95" customHeight="1">
      <c r="A361" s="220"/>
      <c r="B361" s="220"/>
      <c r="C361" s="220"/>
      <c r="D361" s="146" t="s">
        <v>545</v>
      </c>
      <c r="E361" s="10">
        <f>'Приложение №19 (ПП7)'!M16</f>
        <v>0</v>
      </c>
      <c r="F361" s="287"/>
    </row>
    <row r="362" spans="1:6" ht="75.75" customHeight="1">
      <c r="A362" s="220"/>
      <c r="B362" s="220"/>
      <c r="C362" s="220"/>
      <c r="D362" s="146" t="s">
        <v>546</v>
      </c>
      <c r="E362" s="10">
        <f>'Приложение №19 (ПП7)'!N16</f>
        <v>0</v>
      </c>
      <c r="F362" s="287"/>
    </row>
    <row r="363" spans="1:6" ht="70.5" customHeight="1">
      <c r="A363" s="324" t="s">
        <v>775</v>
      </c>
      <c r="B363" s="220" t="s">
        <v>511</v>
      </c>
      <c r="C363" s="220" t="s">
        <v>512</v>
      </c>
      <c r="D363" s="314">
        <f>E365+E366+E367+E368+E369+E370+E371+E372+E373</f>
        <v>9358.7000000000007</v>
      </c>
      <c r="E363" s="314"/>
      <c r="F363" s="287" t="s">
        <v>513</v>
      </c>
    </row>
    <row r="364" spans="1:6" ht="15.95" customHeight="1">
      <c r="A364" s="324"/>
      <c r="B364" s="220"/>
      <c r="C364" s="220"/>
      <c r="D364" s="287" t="s">
        <v>355</v>
      </c>
      <c r="E364" s="287"/>
      <c r="F364" s="287"/>
    </row>
    <row r="365" spans="1:6" ht="19.5" customHeight="1">
      <c r="A365" s="324"/>
      <c r="B365" s="220"/>
      <c r="C365" s="220"/>
      <c r="D365" s="146" t="s">
        <v>514</v>
      </c>
      <c r="E365" s="10">
        <v>0</v>
      </c>
      <c r="F365" s="287"/>
    </row>
    <row r="366" spans="1:6" ht="19.5" customHeight="1">
      <c r="A366" s="324"/>
      <c r="B366" s="220"/>
      <c r="C366" s="220"/>
      <c r="D366" s="146" t="s">
        <v>515</v>
      </c>
      <c r="E366" s="10">
        <f>'Приложение №19 (ПП7)'!G18</f>
        <v>1800</v>
      </c>
      <c r="F366" s="287"/>
    </row>
    <row r="367" spans="1:6" ht="19.5" customHeight="1">
      <c r="A367" s="324"/>
      <c r="B367" s="220"/>
      <c r="C367" s="220"/>
      <c r="D367" s="146" t="s">
        <v>516</v>
      </c>
      <c r="E367" s="10">
        <f>'Приложение №19 (ПП7)'!H18</f>
        <v>2341</v>
      </c>
      <c r="F367" s="287"/>
    </row>
    <row r="368" spans="1:6" ht="19.5" customHeight="1">
      <c r="A368" s="324"/>
      <c r="B368" s="220"/>
      <c r="C368" s="220"/>
      <c r="D368" s="146" t="s">
        <v>517</v>
      </c>
      <c r="E368" s="10">
        <f>'Приложение №19 (ПП7)'!I18</f>
        <v>1652.2</v>
      </c>
      <c r="F368" s="287"/>
    </row>
    <row r="369" spans="1:6" ht="19.5" customHeight="1">
      <c r="A369" s="324"/>
      <c r="B369" s="220"/>
      <c r="C369" s="220"/>
      <c r="D369" s="146" t="s">
        <v>518</v>
      </c>
      <c r="E369" s="10">
        <f>'Приложение №19 (ПП7)'!J18</f>
        <v>1256.9000000000001</v>
      </c>
      <c r="F369" s="287"/>
    </row>
    <row r="370" spans="1:6" ht="19.5" customHeight="1">
      <c r="A370" s="324"/>
      <c r="B370" s="220"/>
      <c r="C370" s="220"/>
      <c r="D370" s="146" t="s">
        <v>534</v>
      </c>
      <c r="E370" s="10">
        <f>'Приложение №19 (ПП7)'!K18</f>
        <v>2308.6</v>
      </c>
      <c r="F370" s="287"/>
    </row>
    <row r="371" spans="1:6" ht="19.5" customHeight="1">
      <c r="A371" s="324"/>
      <c r="B371" s="220"/>
      <c r="C371" s="220"/>
      <c r="D371" s="146" t="s">
        <v>537</v>
      </c>
      <c r="E371" s="10">
        <f>'Приложение №19 (ПП7)'!L18</f>
        <v>0</v>
      </c>
      <c r="F371" s="287"/>
    </row>
    <row r="372" spans="1:6" ht="19.5" customHeight="1">
      <c r="A372" s="324"/>
      <c r="B372" s="220"/>
      <c r="C372" s="220"/>
      <c r="D372" s="146" t="s">
        <v>538</v>
      </c>
      <c r="E372" s="10">
        <f>'Приложение №19 (ПП7)'!M18</f>
        <v>0</v>
      </c>
      <c r="F372" s="287"/>
    </row>
    <row r="373" spans="1:6" ht="20.25" customHeight="1">
      <c r="A373" s="324"/>
      <c r="B373" s="220"/>
      <c r="C373" s="220"/>
      <c r="D373" s="146" t="s">
        <v>539</v>
      </c>
      <c r="E373" s="10">
        <f>'Приложение №19 (ПП7)'!N18</f>
        <v>0</v>
      </c>
      <c r="F373" s="287"/>
    </row>
    <row r="374" spans="1:6" ht="18.600000000000001" customHeight="1">
      <c r="A374" s="320" t="s">
        <v>772</v>
      </c>
      <c r="B374" s="220" t="s">
        <v>529</v>
      </c>
      <c r="C374" s="220" t="s">
        <v>512</v>
      </c>
      <c r="D374" s="314">
        <f>E378+E379+E380+E381+E382+E383+E384+E385+E386</f>
        <v>105866.5</v>
      </c>
      <c r="E374" s="314"/>
      <c r="F374" s="287"/>
    </row>
    <row r="375" spans="1:6" ht="12" customHeight="1">
      <c r="A375" s="320"/>
      <c r="B375" s="220"/>
      <c r="C375" s="220"/>
      <c r="D375" s="314"/>
      <c r="E375" s="314"/>
      <c r="F375" s="287"/>
    </row>
    <row r="376" spans="1:6" ht="4.5" customHeight="1">
      <c r="A376" s="320"/>
      <c r="B376" s="220"/>
      <c r="C376" s="220"/>
      <c r="D376" s="314"/>
      <c r="E376" s="314"/>
      <c r="F376" s="287"/>
    </row>
    <row r="377" spans="1:6" ht="15" customHeight="1">
      <c r="A377" s="320"/>
      <c r="B377" s="220"/>
      <c r="C377" s="220"/>
      <c r="D377" s="287" t="s">
        <v>355</v>
      </c>
      <c r="E377" s="287"/>
      <c r="F377" s="287"/>
    </row>
    <row r="378" spans="1:6" ht="20.100000000000001" customHeight="1">
      <c r="A378" s="320"/>
      <c r="B378" s="220"/>
      <c r="C378" s="220"/>
      <c r="D378" s="146" t="s">
        <v>514</v>
      </c>
      <c r="E378" s="10">
        <v>0</v>
      </c>
      <c r="F378" s="287"/>
    </row>
    <row r="379" spans="1:6" ht="20.100000000000001" customHeight="1">
      <c r="A379" s="320"/>
      <c r="B379" s="220"/>
      <c r="C379" s="220"/>
      <c r="D379" s="146" t="s">
        <v>515</v>
      </c>
      <c r="E379" s="10">
        <f>'Приложение №19 (ПП7)'!G19</f>
        <v>23000</v>
      </c>
      <c r="F379" s="287"/>
    </row>
    <row r="380" spans="1:6" ht="20.100000000000001" customHeight="1">
      <c r="A380" s="320"/>
      <c r="B380" s="220"/>
      <c r="C380" s="220"/>
      <c r="D380" s="146" t="s">
        <v>516</v>
      </c>
      <c r="E380" s="10">
        <f>'Приложение №19 (ПП7)'!H19</f>
        <v>17290.7</v>
      </c>
      <c r="F380" s="287"/>
    </row>
    <row r="381" spans="1:6" ht="20.100000000000001" customHeight="1">
      <c r="A381" s="320"/>
      <c r="B381" s="220"/>
      <c r="C381" s="220"/>
      <c r="D381" s="146" t="s">
        <v>517</v>
      </c>
      <c r="E381" s="10">
        <f>'Приложение №19 (ПП7)'!I19</f>
        <v>18239.8</v>
      </c>
      <c r="F381" s="287"/>
    </row>
    <row r="382" spans="1:6" ht="20.100000000000001" customHeight="1">
      <c r="A382" s="320"/>
      <c r="B382" s="220"/>
      <c r="C382" s="220"/>
      <c r="D382" s="146" t="s">
        <v>518</v>
      </c>
      <c r="E382" s="10">
        <f>'Приложение №19 (ПП7)'!J19</f>
        <v>16686</v>
      </c>
      <c r="F382" s="287"/>
    </row>
    <row r="383" spans="1:6" ht="20.100000000000001" customHeight="1">
      <c r="A383" s="320"/>
      <c r="B383" s="220"/>
      <c r="C383" s="220"/>
      <c r="D383" s="146" t="s">
        <v>534</v>
      </c>
      <c r="E383" s="10">
        <f>'Приложение №19 (ПП7)'!K19</f>
        <v>30650</v>
      </c>
      <c r="F383" s="287"/>
    </row>
    <row r="384" spans="1:6" ht="20.100000000000001" customHeight="1">
      <c r="A384" s="320"/>
      <c r="B384" s="220"/>
      <c r="C384" s="220"/>
      <c r="D384" s="146" t="s">
        <v>537</v>
      </c>
      <c r="E384" s="10">
        <f>'Приложение №19 (ПП7)'!L19</f>
        <v>0</v>
      </c>
      <c r="F384" s="287"/>
    </row>
    <row r="385" spans="1:7" ht="19.5" customHeight="1">
      <c r="A385" s="320"/>
      <c r="B385" s="220"/>
      <c r="C385" s="220"/>
      <c r="D385" s="146" t="s">
        <v>538</v>
      </c>
      <c r="E385" s="10">
        <f>'Приложение №19 (ПП7)'!M19</f>
        <v>0</v>
      </c>
      <c r="F385" s="287"/>
    </row>
    <row r="386" spans="1:7" ht="65.25" customHeight="1">
      <c r="A386" s="320"/>
      <c r="B386" s="220"/>
      <c r="C386" s="220"/>
      <c r="D386" s="146" t="s">
        <v>539</v>
      </c>
      <c r="E386" s="10">
        <f>'Приложение №19 (ПП7)'!N19</f>
        <v>0</v>
      </c>
      <c r="F386" s="287"/>
    </row>
    <row r="387" spans="1:7" ht="20.45" customHeight="1">
      <c r="A387" s="320" t="s">
        <v>774</v>
      </c>
      <c r="B387" s="220" t="s">
        <v>543</v>
      </c>
      <c r="C387" s="220" t="s">
        <v>512</v>
      </c>
      <c r="D387" s="314">
        <f>E389+E390+E391+E392+E393+E397+E394+E395+E396</f>
        <v>25494</v>
      </c>
      <c r="E387" s="314"/>
      <c r="F387" s="287"/>
    </row>
    <row r="388" spans="1:7" ht="14.1" customHeight="1">
      <c r="A388" s="320"/>
      <c r="B388" s="220"/>
      <c r="C388" s="220"/>
      <c r="D388" s="287" t="s">
        <v>355</v>
      </c>
      <c r="E388" s="287"/>
      <c r="F388" s="287"/>
    </row>
    <row r="389" spans="1:7" ht="18.600000000000001" customHeight="1">
      <c r="A389" s="320"/>
      <c r="B389" s="220"/>
      <c r="C389" s="220"/>
      <c r="D389" s="146" t="s">
        <v>514</v>
      </c>
      <c r="E389" s="10">
        <v>0</v>
      </c>
      <c r="F389" s="287"/>
    </row>
    <row r="390" spans="1:7" ht="88.5" customHeight="1">
      <c r="A390" s="320"/>
      <c r="B390" s="220"/>
      <c r="C390" s="220"/>
      <c r="D390" s="146" t="s">
        <v>515</v>
      </c>
      <c r="E390" s="10">
        <f>'Приложение №19 (ПП7)'!G20</f>
        <v>10333.4</v>
      </c>
      <c r="F390" s="287"/>
    </row>
    <row r="391" spans="1:7" ht="88.5" customHeight="1">
      <c r="A391" s="320"/>
      <c r="B391" s="220"/>
      <c r="C391" s="220"/>
      <c r="D391" s="146" t="s">
        <v>516</v>
      </c>
      <c r="E391" s="10">
        <f>'Приложение №19 (ПП7)'!H20</f>
        <v>5252.6</v>
      </c>
      <c r="F391" s="287"/>
    </row>
    <row r="392" spans="1:7" ht="88.5" customHeight="1">
      <c r="A392" s="320"/>
      <c r="B392" s="220"/>
      <c r="C392" s="220"/>
      <c r="D392" s="146" t="s">
        <v>517</v>
      </c>
      <c r="E392" s="10">
        <f>'Приложение №19 (ПП7)'!I20</f>
        <v>9908</v>
      </c>
      <c r="F392" s="287"/>
    </row>
    <row r="393" spans="1:7" ht="88.5" customHeight="1">
      <c r="A393" s="320"/>
      <c r="B393" s="220"/>
      <c r="C393" s="220"/>
      <c r="D393" s="146" t="s">
        <v>518</v>
      </c>
      <c r="E393" s="10">
        <f>'Приложение №19 (ПП7)'!J20</f>
        <v>0</v>
      </c>
      <c r="F393" s="287"/>
    </row>
    <row r="394" spans="1:7" ht="88.5" customHeight="1">
      <c r="A394" s="320"/>
      <c r="B394" s="220"/>
      <c r="C394" s="220"/>
      <c r="D394" s="146" t="s">
        <v>534</v>
      </c>
      <c r="E394" s="10">
        <f>'Приложение №19 (ПП7)'!K20</f>
        <v>0</v>
      </c>
      <c r="F394" s="287"/>
    </row>
    <row r="395" spans="1:7" ht="88.5" customHeight="1">
      <c r="A395" s="320"/>
      <c r="B395" s="220"/>
      <c r="C395" s="220"/>
      <c r="D395" s="146" t="s">
        <v>537</v>
      </c>
      <c r="E395" s="10">
        <f>'Приложение №19 (ПП7)'!L20</f>
        <v>0</v>
      </c>
      <c r="F395" s="287"/>
    </row>
    <row r="396" spans="1:7" ht="88.5" customHeight="1">
      <c r="A396" s="320"/>
      <c r="B396" s="220"/>
      <c r="C396" s="220"/>
      <c r="D396" s="146" t="s">
        <v>538</v>
      </c>
      <c r="E396" s="10">
        <f>'Приложение №19 (ПП7)'!M20</f>
        <v>0</v>
      </c>
      <c r="F396" s="287"/>
    </row>
    <row r="397" spans="1:7" ht="44.25" customHeight="1">
      <c r="A397" s="320"/>
      <c r="B397" s="220"/>
      <c r="C397" s="220"/>
      <c r="D397" s="146" t="s">
        <v>539</v>
      </c>
      <c r="E397" s="10">
        <f>'Приложение №19 (ПП7)'!N20</f>
        <v>0</v>
      </c>
      <c r="F397" s="287"/>
      <c r="G397" s="48">
        <f>E394+E383+E370+E359+E348+E337</f>
        <v>65183.14</v>
      </c>
    </row>
    <row r="398" spans="1:7" ht="37.5" customHeight="1">
      <c r="A398" s="219" t="s">
        <v>561</v>
      </c>
      <c r="B398" s="219"/>
      <c r="C398" s="219"/>
      <c r="D398" s="219"/>
      <c r="E398" s="219"/>
      <c r="F398" s="219"/>
    </row>
    <row r="399" spans="1:7" ht="96.6" customHeight="1">
      <c r="A399" s="166" t="s">
        <v>705</v>
      </c>
      <c r="B399" s="138" t="s">
        <v>590</v>
      </c>
      <c r="C399" s="138" t="s">
        <v>591</v>
      </c>
      <c r="D399" s="316" t="s">
        <v>706</v>
      </c>
      <c r="E399" s="316"/>
      <c r="F399" s="138" t="s">
        <v>593</v>
      </c>
    </row>
    <row r="400" spans="1:7" ht="93.6" customHeight="1">
      <c r="A400" s="145" t="s">
        <v>711</v>
      </c>
      <c r="B400" s="144"/>
      <c r="C400" s="144"/>
      <c r="D400" s="317">
        <f>D402+D410+D419+D427+D435+D444+D452+D460+D467+D474+D481+D488+D493+D498+D505+D506+D512+D513</f>
        <v>95440.07</v>
      </c>
      <c r="E400" s="317"/>
      <c r="F400" s="54"/>
    </row>
    <row r="401" spans="1:6" ht="139.5" customHeight="1">
      <c r="A401" s="220" t="s">
        <v>562</v>
      </c>
      <c r="B401" s="321" t="s">
        <v>569</v>
      </c>
      <c r="C401" s="321"/>
      <c r="D401" s="321"/>
      <c r="E401" s="321"/>
      <c r="F401" s="144"/>
    </row>
    <row r="402" spans="1:6" ht="24.75" customHeight="1">
      <c r="A402" s="220"/>
      <c r="B402" s="220" t="s">
        <v>511</v>
      </c>
      <c r="C402" s="320" t="s">
        <v>565</v>
      </c>
      <c r="D402" s="314">
        <f>E404+E405+E406+E407+E408+E409</f>
        <v>252.2</v>
      </c>
      <c r="E402" s="314"/>
      <c r="F402" s="287" t="s">
        <v>513</v>
      </c>
    </row>
    <row r="403" spans="1:6" ht="12.95" customHeight="1">
      <c r="A403" s="220"/>
      <c r="B403" s="220"/>
      <c r="C403" s="320"/>
      <c r="D403" s="287" t="s">
        <v>355</v>
      </c>
      <c r="E403" s="287"/>
      <c r="F403" s="287"/>
    </row>
    <row r="404" spans="1:6" ht="29.25" customHeight="1">
      <c r="A404" s="220"/>
      <c r="B404" s="220"/>
      <c r="C404" s="320"/>
      <c r="D404" s="146" t="s">
        <v>516</v>
      </c>
      <c r="E404" s="10">
        <f>'Приложение №20 (ПП8)'!G10</f>
        <v>252.2</v>
      </c>
      <c r="F404" s="287"/>
    </row>
    <row r="405" spans="1:6" ht="29.25" customHeight="1">
      <c r="A405" s="220"/>
      <c r="B405" s="220"/>
      <c r="C405" s="320"/>
      <c r="D405" s="146" t="s">
        <v>517</v>
      </c>
      <c r="E405" s="10">
        <f>'Приложение №20 (ПП8)'!H10</f>
        <v>0</v>
      </c>
      <c r="F405" s="287"/>
    </row>
    <row r="406" spans="1:6" ht="29.25" customHeight="1">
      <c r="A406" s="220"/>
      <c r="B406" s="220"/>
      <c r="C406" s="320"/>
      <c r="D406" s="146" t="s">
        <v>518</v>
      </c>
      <c r="E406" s="10">
        <f>'Приложение №20 (ПП8)'!I10</f>
        <v>0</v>
      </c>
      <c r="F406" s="287"/>
    </row>
    <row r="407" spans="1:6" ht="29.25" customHeight="1">
      <c r="A407" s="220"/>
      <c r="B407" s="220"/>
      <c r="C407" s="320"/>
      <c r="D407" s="146" t="s">
        <v>519</v>
      </c>
      <c r="E407" s="10">
        <f>'Приложение №20 (ПП8)'!J10</f>
        <v>0</v>
      </c>
      <c r="F407" s="287"/>
    </row>
    <row r="408" spans="1:6" ht="29.25" customHeight="1">
      <c r="A408" s="220"/>
      <c r="B408" s="220"/>
      <c r="C408" s="320"/>
      <c r="D408" s="146" t="s">
        <v>544</v>
      </c>
      <c r="E408" s="10">
        <f>'Приложение №20 (ПП8)'!K10</f>
        <v>0</v>
      </c>
      <c r="F408" s="287"/>
    </row>
    <row r="409" spans="1:6" ht="25.5" customHeight="1">
      <c r="A409" s="220"/>
      <c r="B409" s="220"/>
      <c r="C409" s="320"/>
      <c r="D409" s="146" t="s">
        <v>545</v>
      </c>
      <c r="E409" s="10">
        <f>'Приложение №20 (ПП8)'!L10</f>
        <v>0</v>
      </c>
      <c r="F409" s="287"/>
    </row>
    <row r="410" spans="1:6" ht="21.6" customHeight="1">
      <c r="A410" s="220"/>
      <c r="B410" s="220" t="s">
        <v>529</v>
      </c>
      <c r="C410" s="323" t="s">
        <v>563</v>
      </c>
      <c r="D410" s="314">
        <f>E412+E413+E414+E415+E416+E417</f>
        <v>4790.3999999999996</v>
      </c>
      <c r="E410" s="314"/>
      <c r="F410" s="287"/>
    </row>
    <row r="411" spans="1:6" ht="18.95" customHeight="1">
      <c r="A411" s="220"/>
      <c r="B411" s="220"/>
      <c r="C411" s="323"/>
      <c r="D411" s="287" t="s">
        <v>355</v>
      </c>
      <c r="E411" s="287"/>
      <c r="F411" s="287"/>
    </row>
    <row r="412" spans="1:6" ht="15.75">
      <c r="A412" s="220"/>
      <c r="B412" s="220"/>
      <c r="C412" s="323"/>
      <c r="D412" s="146" t="s">
        <v>516</v>
      </c>
      <c r="E412" s="10">
        <f>'Приложение №20 (ПП8)'!G11</f>
        <v>4790.3999999999996</v>
      </c>
      <c r="F412" s="287"/>
    </row>
    <row r="413" spans="1:6" ht="15" customHeight="1">
      <c r="A413" s="220"/>
      <c r="B413" s="220"/>
      <c r="C413" s="323"/>
      <c r="D413" s="146" t="s">
        <v>517</v>
      </c>
      <c r="E413" s="10">
        <f>'Приложение №20 (ПП8)'!H11</f>
        <v>0</v>
      </c>
      <c r="F413" s="287"/>
    </row>
    <row r="414" spans="1:6" ht="15" customHeight="1">
      <c r="A414" s="220"/>
      <c r="B414" s="220"/>
      <c r="C414" s="323"/>
      <c r="D414" s="146" t="s">
        <v>518</v>
      </c>
      <c r="E414" s="10">
        <f>'Приложение №20 (ПП8)'!I11</f>
        <v>0</v>
      </c>
      <c r="F414" s="287"/>
    </row>
    <row r="415" spans="1:6" ht="15" customHeight="1">
      <c r="A415" s="220"/>
      <c r="B415" s="220"/>
      <c r="C415" s="323"/>
      <c r="D415" s="146" t="s">
        <v>534</v>
      </c>
      <c r="E415" s="10">
        <f>'Приложение №20 (ПП8)'!J11</f>
        <v>0</v>
      </c>
      <c r="F415" s="287"/>
    </row>
    <row r="416" spans="1:6" ht="15" customHeight="1">
      <c r="A416" s="220"/>
      <c r="B416" s="220"/>
      <c r="C416" s="323"/>
      <c r="D416" s="146" t="s">
        <v>537</v>
      </c>
      <c r="E416" s="10">
        <f>'Приложение №20 (ПП8)'!K11</f>
        <v>0</v>
      </c>
      <c r="F416" s="287"/>
    </row>
    <row r="417" spans="1:6" ht="15" customHeight="1">
      <c r="A417" s="220"/>
      <c r="B417" s="220"/>
      <c r="C417" s="323"/>
      <c r="D417" s="146" t="s">
        <v>538</v>
      </c>
      <c r="E417" s="10">
        <f>'Приложение №20 (ПП8)'!L11</f>
        <v>0</v>
      </c>
      <c r="F417" s="287"/>
    </row>
    <row r="418" spans="1:6" ht="117.95" customHeight="1">
      <c r="A418" s="220" t="s">
        <v>564</v>
      </c>
      <c r="B418" s="321" t="s">
        <v>568</v>
      </c>
      <c r="C418" s="321"/>
      <c r="D418" s="321"/>
      <c r="E418" s="321"/>
      <c r="F418" s="287" t="s">
        <v>513</v>
      </c>
    </row>
    <row r="419" spans="1:6" ht="21.95" customHeight="1">
      <c r="A419" s="220"/>
      <c r="B419" s="220" t="s">
        <v>511</v>
      </c>
      <c r="C419" s="320" t="s">
        <v>712</v>
      </c>
      <c r="D419" s="314">
        <f>E421+E422+E423+E424+E425+E426</f>
        <v>1503.5</v>
      </c>
      <c r="E419" s="314"/>
      <c r="F419" s="287"/>
    </row>
    <row r="420" spans="1:6" ht="23.25" customHeight="1">
      <c r="A420" s="220"/>
      <c r="B420" s="220"/>
      <c r="C420" s="320"/>
      <c r="D420" s="287" t="s">
        <v>355</v>
      </c>
      <c r="E420" s="287"/>
      <c r="F420" s="287"/>
    </row>
    <row r="421" spans="1:6" ht="24.75" customHeight="1">
      <c r="A421" s="220"/>
      <c r="B421" s="220"/>
      <c r="C421" s="320"/>
      <c r="D421" s="146" t="s">
        <v>516</v>
      </c>
      <c r="E421" s="10">
        <f>'Приложение №20 (ПП8)'!G18</f>
        <v>252.8</v>
      </c>
      <c r="F421" s="287"/>
    </row>
    <row r="422" spans="1:6" ht="23.25" customHeight="1">
      <c r="A422" s="220"/>
      <c r="B422" s="220"/>
      <c r="C422" s="320"/>
      <c r="D422" s="146" t="s">
        <v>517</v>
      </c>
      <c r="E422" s="10">
        <f>'Приложение №20 (ПП8)'!H18</f>
        <v>308.39999999999998</v>
      </c>
      <c r="F422" s="287"/>
    </row>
    <row r="423" spans="1:6" ht="24.75" customHeight="1">
      <c r="A423" s="220"/>
      <c r="B423" s="220"/>
      <c r="C423" s="320"/>
      <c r="D423" s="146" t="s">
        <v>518</v>
      </c>
      <c r="E423" s="10">
        <f>'Приложение №20 (ПП8)'!I18</f>
        <v>412.1</v>
      </c>
      <c r="F423" s="287"/>
    </row>
    <row r="424" spans="1:6" ht="24" customHeight="1">
      <c r="A424" s="220"/>
      <c r="B424" s="220"/>
      <c r="C424" s="320"/>
      <c r="D424" s="146" t="s">
        <v>534</v>
      </c>
      <c r="E424" s="10">
        <f>'Приложение №20 (ПП8)'!J18</f>
        <v>247</v>
      </c>
      <c r="F424" s="287"/>
    </row>
    <row r="425" spans="1:6" ht="20.45" customHeight="1">
      <c r="A425" s="220"/>
      <c r="B425" s="220"/>
      <c r="C425" s="320"/>
      <c r="D425" s="146" t="s">
        <v>537</v>
      </c>
      <c r="E425" s="10">
        <f>'Приложение №20 (ПП8)'!K18</f>
        <v>141.6</v>
      </c>
      <c r="F425" s="287"/>
    </row>
    <row r="426" spans="1:6" ht="21.75" customHeight="1">
      <c r="A426" s="220"/>
      <c r="B426" s="220"/>
      <c r="C426" s="320"/>
      <c r="D426" s="146" t="s">
        <v>538</v>
      </c>
      <c r="E426" s="10">
        <f>'Приложение №20 (ПП8)'!L18</f>
        <v>141.6</v>
      </c>
      <c r="F426" s="287"/>
    </row>
    <row r="427" spans="1:6" ht="21" customHeight="1">
      <c r="A427" s="220"/>
      <c r="B427" s="220" t="s">
        <v>529</v>
      </c>
      <c r="C427" s="320" t="s">
        <v>713</v>
      </c>
      <c r="D427" s="314">
        <f>E429+E430+E431+E432+E433+E434</f>
        <v>18943.699999999997</v>
      </c>
      <c r="E427" s="314">
        <v>1791.56019417476</v>
      </c>
      <c r="F427" s="287"/>
    </row>
    <row r="428" spans="1:6" ht="15" customHeight="1">
      <c r="A428" s="220"/>
      <c r="B428" s="220"/>
      <c r="C428" s="320"/>
      <c r="D428" s="287" t="s">
        <v>355</v>
      </c>
      <c r="E428" s="287">
        <v>1867.6199029126201</v>
      </c>
      <c r="F428" s="287"/>
    </row>
    <row r="429" spans="1:6" ht="17.25" customHeight="1">
      <c r="A429" s="220"/>
      <c r="B429" s="220"/>
      <c r="C429" s="320"/>
      <c r="D429" s="146" t="s">
        <v>516</v>
      </c>
      <c r="E429" s="10">
        <f>'Приложение №20 (ПП8)'!G19</f>
        <v>3956</v>
      </c>
      <c r="F429" s="287"/>
    </row>
    <row r="430" spans="1:6" ht="17.25" customHeight="1">
      <c r="A430" s="220"/>
      <c r="B430" s="220"/>
      <c r="C430" s="320"/>
      <c r="D430" s="146" t="s">
        <v>517</v>
      </c>
      <c r="E430" s="10">
        <f>'Приложение №20 (ПП8)'!H19</f>
        <v>3793.9</v>
      </c>
      <c r="F430" s="287"/>
    </row>
    <row r="431" spans="1:6" ht="17.25" customHeight="1">
      <c r="A431" s="220"/>
      <c r="B431" s="220"/>
      <c r="C431" s="320"/>
      <c r="D431" s="146" t="s">
        <v>518</v>
      </c>
      <c r="E431" s="10">
        <f>'Приложение №20 (ПП8)'!I19</f>
        <v>4982</v>
      </c>
      <c r="F431" s="287"/>
    </row>
    <row r="432" spans="1:6" ht="17.25" customHeight="1">
      <c r="A432" s="220"/>
      <c r="B432" s="220"/>
      <c r="C432" s="320"/>
      <c r="D432" s="146" t="s">
        <v>534</v>
      </c>
      <c r="E432" s="10">
        <f>'Приложение №20 (ПП8)'!J19</f>
        <v>2908.2</v>
      </c>
      <c r="F432" s="287"/>
    </row>
    <row r="433" spans="1:6" ht="17.25" customHeight="1">
      <c r="A433" s="220"/>
      <c r="B433" s="220"/>
      <c r="C433" s="320"/>
      <c r="D433" s="146" t="s">
        <v>537</v>
      </c>
      <c r="E433" s="10">
        <f>'Приложение №20 (ПП8)'!K19</f>
        <v>1650.3</v>
      </c>
      <c r="F433" s="287"/>
    </row>
    <row r="434" spans="1:6" ht="17.25" customHeight="1">
      <c r="A434" s="220"/>
      <c r="B434" s="220"/>
      <c r="C434" s="320"/>
      <c r="D434" s="146" t="s">
        <v>538</v>
      </c>
      <c r="E434" s="10">
        <f>'Приложение №20 (ПП8)'!L19</f>
        <v>1653.3</v>
      </c>
      <c r="F434" s="287"/>
    </row>
    <row r="435" spans="1:6" ht="15.75" customHeight="1">
      <c r="A435" s="220"/>
      <c r="B435" s="220" t="s">
        <v>543</v>
      </c>
      <c r="C435" s="320"/>
      <c r="D435" s="314">
        <f>E437+E438+E439+E440+E441+E442</f>
        <v>2579.6</v>
      </c>
      <c r="E435" s="314">
        <v>2171.85873786406</v>
      </c>
      <c r="F435" s="287"/>
    </row>
    <row r="436" spans="1:6">
      <c r="A436" s="220"/>
      <c r="B436" s="220"/>
      <c r="C436" s="320"/>
      <c r="D436" s="287" t="s">
        <v>355</v>
      </c>
      <c r="E436" s="287">
        <v>2247.9184466019201</v>
      </c>
      <c r="F436" s="287"/>
    </row>
    <row r="437" spans="1:6" ht="18.75" customHeight="1">
      <c r="A437" s="220"/>
      <c r="B437" s="220"/>
      <c r="C437" s="320"/>
      <c r="D437" s="146" t="s">
        <v>516</v>
      </c>
      <c r="E437" s="146">
        <f>'Приложение №20 (ПП8)'!G20</f>
        <v>833.8</v>
      </c>
      <c r="F437" s="287"/>
    </row>
    <row r="438" spans="1:6" ht="18.75" customHeight="1">
      <c r="A438" s="220"/>
      <c r="B438" s="220"/>
      <c r="C438" s="320"/>
      <c r="D438" s="146" t="s">
        <v>517</v>
      </c>
      <c r="E438" s="146">
        <f>'Приложение №20 (ПП8)'!H20</f>
        <v>420.4</v>
      </c>
      <c r="F438" s="287"/>
    </row>
    <row r="439" spans="1:6" ht="18.75" customHeight="1">
      <c r="A439" s="220"/>
      <c r="B439" s="220"/>
      <c r="C439" s="320"/>
      <c r="D439" s="146" t="s">
        <v>518</v>
      </c>
      <c r="E439" s="146">
        <f>'Приложение №20 (ПП8)'!I20</f>
        <v>492.8</v>
      </c>
      <c r="F439" s="287"/>
    </row>
    <row r="440" spans="1:6" ht="18.75" customHeight="1">
      <c r="A440" s="220"/>
      <c r="B440" s="220"/>
      <c r="C440" s="320"/>
      <c r="D440" s="146" t="s">
        <v>534</v>
      </c>
      <c r="E440" s="146">
        <f>'Приложение №20 (ПП8)'!J20</f>
        <v>373.5</v>
      </c>
      <c r="F440" s="287"/>
    </row>
    <row r="441" spans="1:6" ht="18.75" customHeight="1">
      <c r="A441" s="220"/>
      <c r="B441" s="220"/>
      <c r="C441" s="320"/>
      <c r="D441" s="146" t="s">
        <v>537</v>
      </c>
      <c r="E441" s="151">
        <f>'Приложение №20 (ПП8)'!K20</f>
        <v>231.1</v>
      </c>
      <c r="F441" s="287"/>
    </row>
    <row r="442" spans="1:6" ht="18.75" customHeight="1">
      <c r="A442" s="220"/>
      <c r="B442" s="220"/>
      <c r="C442" s="320"/>
      <c r="D442" s="146" t="s">
        <v>538</v>
      </c>
      <c r="E442" s="151">
        <f>'Приложение №20 (ПП8)'!L20</f>
        <v>228</v>
      </c>
      <c r="F442" s="287"/>
    </row>
    <row r="443" spans="1:6" ht="159.75" customHeight="1">
      <c r="A443" s="220" t="s">
        <v>566</v>
      </c>
      <c r="B443" s="321" t="s">
        <v>567</v>
      </c>
      <c r="C443" s="321"/>
      <c r="D443" s="321"/>
      <c r="E443" s="321"/>
      <c r="F443" s="287" t="s">
        <v>513</v>
      </c>
    </row>
    <row r="444" spans="1:6" ht="29.25" customHeight="1">
      <c r="A444" s="220"/>
      <c r="B444" s="220" t="s">
        <v>511</v>
      </c>
      <c r="C444" s="320" t="s">
        <v>565</v>
      </c>
      <c r="D444" s="314">
        <f>E446+E447+E448+E449+E450+E451</f>
        <v>499.5</v>
      </c>
      <c r="E444" s="314"/>
      <c r="F444" s="287"/>
    </row>
    <row r="445" spans="1:6" ht="15.6" customHeight="1">
      <c r="A445" s="220"/>
      <c r="B445" s="220"/>
      <c r="C445" s="320"/>
      <c r="D445" s="287" t="s">
        <v>355</v>
      </c>
      <c r="E445" s="287"/>
      <c r="F445" s="287"/>
    </row>
    <row r="446" spans="1:6" ht="19.5" customHeight="1">
      <c r="A446" s="220"/>
      <c r="B446" s="220"/>
      <c r="C446" s="320"/>
      <c r="D446" s="146" t="s">
        <v>516</v>
      </c>
      <c r="E446" s="10">
        <f>'Приложение №20 (ПП8)'!G28</f>
        <v>499.5</v>
      </c>
      <c r="F446" s="287"/>
    </row>
    <row r="447" spans="1:6" ht="19.5" customHeight="1">
      <c r="A447" s="220"/>
      <c r="B447" s="220"/>
      <c r="C447" s="320"/>
      <c r="D447" s="146" t="s">
        <v>517</v>
      </c>
      <c r="E447" s="10">
        <f>'Приложение №20 (ПП8)'!H28</f>
        <v>0</v>
      </c>
      <c r="F447" s="287"/>
    </row>
    <row r="448" spans="1:6" ht="19.5" customHeight="1">
      <c r="A448" s="220"/>
      <c r="B448" s="220"/>
      <c r="C448" s="320"/>
      <c r="D448" s="146" t="s">
        <v>518</v>
      </c>
      <c r="E448" s="10">
        <f>'Приложение №20 (ПП8)'!I28</f>
        <v>0</v>
      </c>
      <c r="F448" s="287"/>
    </row>
    <row r="449" spans="1:6" ht="19.5" customHeight="1">
      <c r="A449" s="220"/>
      <c r="B449" s="220"/>
      <c r="C449" s="320"/>
      <c r="D449" s="146" t="s">
        <v>534</v>
      </c>
      <c r="E449" s="10">
        <f>'Приложение №20 (ПП8)'!J28</f>
        <v>0</v>
      </c>
      <c r="F449" s="287"/>
    </row>
    <row r="450" spans="1:6" ht="19.5" customHeight="1">
      <c r="A450" s="220"/>
      <c r="B450" s="220"/>
      <c r="C450" s="320"/>
      <c r="D450" s="146" t="s">
        <v>537</v>
      </c>
      <c r="E450" s="10">
        <f>'Приложение №20 (ПП8)'!K28</f>
        <v>0</v>
      </c>
      <c r="F450" s="287"/>
    </row>
    <row r="451" spans="1:6" ht="19.5" customHeight="1">
      <c r="A451" s="220"/>
      <c r="B451" s="220"/>
      <c r="C451" s="320"/>
      <c r="D451" s="146" t="s">
        <v>538</v>
      </c>
      <c r="E451" s="10">
        <f>'Приложение №20 (ПП8)'!L28</f>
        <v>0</v>
      </c>
      <c r="F451" s="287"/>
    </row>
    <row r="452" spans="1:6" ht="25.5" customHeight="1">
      <c r="A452" s="220"/>
      <c r="B452" s="220" t="s">
        <v>529</v>
      </c>
      <c r="C452" s="322" t="s">
        <v>570</v>
      </c>
      <c r="D452" s="314">
        <f>E454+E455+E456+E457+E458+E459</f>
        <v>9488.7999999999993</v>
      </c>
      <c r="E452" s="314">
        <v>884.03376284979299</v>
      </c>
      <c r="F452" s="287"/>
    </row>
    <row r="453" spans="1:6" ht="17.45" customHeight="1">
      <c r="A453" s="220"/>
      <c r="B453" s="220"/>
      <c r="C453" s="322"/>
      <c r="D453" s="287" t="s">
        <v>355</v>
      </c>
      <c r="E453" s="287">
        <v>862.53567747001</v>
      </c>
      <c r="F453" s="287"/>
    </row>
    <row r="454" spans="1:6" ht="18.600000000000001" customHeight="1">
      <c r="A454" s="220"/>
      <c r="B454" s="220"/>
      <c r="C454" s="322"/>
      <c r="D454" s="146" t="s">
        <v>516</v>
      </c>
      <c r="E454" s="10">
        <f>'Приложение №20 (ПП8)'!G29</f>
        <v>9488.7999999999993</v>
      </c>
      <c r="F454" s="287"/>
    </row>
    <row r="455" spans="1:6" ht="18.95" customHeight="1">
      <c r="A455" s="220"/>
      <c r="B455" s="220"/>
      <c r="C455" s="322"/>
      <c r="D455" s="146" t="s">
        <v>517</v>
      </c>
      <c r="E455" s="10">
        <f>'Приложение №20 (ПП8)'!H29</f>
        <v>0</v>
      </c>
      <c r="F455" s="287"/>
    </row>
    <row r="456" spans="1:6" ht="18.95" customHeight="1">
      <c r="A456" s="220"/>
      <c r="B456" s="220"/>
      <c r="C456" s="322"/>
      <c r="D456" s="146" t="s">
        <v>518</v>
      </c>
      <c r="E456" s="10">
        <f>'Приложение №20 (ПП8)'!I29</f>
        <v>0</v>
      </c>
      <c r="F456" s="287"/>
    </row>
    <row r="457" spans="1:6" ht="16.5" customHeight="1">
      <c r="A457" s="220"/>
      <c r="B457" s="220"/>
      <c r="C457" s="322"/>
      <c r="D457" s="146" t="s">
        <v>534</v>
      </c>
      <c r="E457" s="10">
        <f>'Приложение №20 (ПП8)'!J29</f>
        <v>0</v>
      </c>
      <c r="F457" s="287"/>
    </row>
    <row r="458" spans="1:6" ht="19.5" customHeight="1">
      <c r="A458" s="220"/>
      <c r="B458" s="220"/>
      <c r="C458" s="322"/>
      <c r="D458" s="146" t="s">
        <v>537</v>
      </c>
      <c r="E458" s="10">
        <f>'Приложение №20 (ПП8)'!K29</f>
        <v>0</v>
      </c>
      <c r="F458" s="287"/>
    </row>
    <row r="459" spans="1:6" ht="18.95" customHeight="1">
      <c r="A459" s="220"/>
      <c r="B459" s="220"/>
      <c r="C459" s="322"/>
      <c r="D459" s="146" t="s">
        <v>538</v>
      </c>
      <c r="E459" s="10">
        <f>'Приложение №20 (ПП8)'!L29</f>
        <v>0</v>
      </c>
      <c r="F459" s="287"/>
    </row>
    <row r="460" spans="1:6" ht="22.5" customHeight="1">
      <c r="A460" s="220" t="s">
        <v>571</v>
      </c>
      <c r="B460" s="220" t="s">
        <v>511</v>
      </c>
      <c r="C460" s="220" t="s">
        <v>572</v>
      </c>
      <c r="D460" s="314">
        <f>E462+E463+E464+E465+E466</f>
        <v>15515.37</v>
      </c>
      <c r="E460" s="314"/>
      <c r="F460" s="287" t="s">
        <v>513</v>
      </c>
    </row>
    <row r="461" spans="1:6" ht="15.75">
      <c r="A461" s="220"/>
      <c r="B461" s="220"/>
      <c r="C461" s="220"/>
      <c r="D461" s="287" t="s">
        <v>355</v>
      </c>
      <c r="E461" s="287"/>
      <c r="F461" s="287"/>
    </row>
    <row r="462" spans="1:6" ht="15.75">
      <c r="A462" s="220"/>
      <c r="B462" s="220"/>
      <c r="C462" s="220"/>
      <c r="D462" s="146" t="s">
        <v>517</v>
      </c>
      <c r="E462" s="10">
        <f>'Приложение №20 (ПП8)'!H40</f>
        <v>7025</v>
      </c>
      <c r="F462" s="287"/>
    </row>
    <row r="463" spans="1:6" ht="15.75">
      <c r="A463" s="220"/>
      <c r="B463" s="220"/>
      <c r="C463" s="220"/>
      <c r="D463" s="146" t="s">
        <v>518</v>
      </c>
      <c r="E463" s="10">
        <f>'Приложение №20 (ПП8)'!I40</f>
        <v>7372.7</v>
      </c>
      <c r="F463" s="287"/>
    </row>
    <row r="464" spans="1:6" ht="15.75">
      <c r="A464" s="220"/>
      <c r="B464" s="220"/>
      <c r="C464" s="220"/>
      <c r="D464" s="146" t="s">
        <v>534</v>
      </c>
      <c r="E464" s="10">
        <f>'Приложение №20 (ПП8)'!J40</f>
        <v>1117.67</v>
      </c>
      <c r="F464" s="287"/>
    </row>
    <row r="465" spans="1:6" ht="15.75">
      <c r="A465" s="220"/>
      <c r="B465" s="220"/>
      <c r="C465" s="220"/>
      <c r="D465" s="146" t="s">
        <v>537</v>
      </c>
      <c r="E465" s="10">
        <f>'Приложение №20 (ПП8)'!K40</f>
        <v>0</v>
      </c>
      <c r="F465" s="287"/>
    </row>
    <row r="466" spans="1:6" ht="15.75">
      <c r="A466" s="220"/>
      <c r="B466" s="220"/>
      <c r="C466" s="220"/>
      <c r="D466" s="146" t="s">
        <v>538</v>
      </c>
      <c r="E466" s="10">
        <f>'Приложение №20 (ПП8)'!L40</f>
        <v>0</v>
      </c>
      <c r="F466" s="287"/>
    </row>
    <row r="467" spans="1:6" ht="20.25" customHeight="1">
      <c r="A467" s="220"/>
      <c r="B467" s="220" t="s">
        <v>529</v>
      </c>
      <c r="C467" s="220" t="s">
        <v>572</v>
      </c>
      <c r="D467" s="314">
        <f>E469+E470+E471+E472+E473</f>
        <v>12760.1</v>
      </c>
      <c r="E467" s="314"/>
      <c r="F467" s="287"/>
    </row>
    <row r="468" spans="1:6" ht="15" customHeight="1">
      <c r="A468" s="220"/>
      <c r="B468" s="220"/>
      <c r="C468" s="220"/>
      <c r="D468" s="287" t="s">
        <v>355</v>
      </c>
      <c r="E468" s="287"/>
      <c r="F468" s="287"/>
    </row>
    <row r="469" spans="1:6" ht="15" customHeight="1">
      <c r="A469" s="220"/>
      <c r="B469" s="220"/>
      <c r="C469" s="220"/>
      <c r="D469" s="146" t="s">
        <v>517</v>
      </c>
      <c r="E469" s="10">
        <f>'Приложение №20 (ПП8)'!H37</f>
        <v>1150</v>
      </c>
      <c r="F469" s="287"/>
    </row>
    <row r="470" spans="1:6" ht="15" customHeight="1">
      <c r="A470" s="220"/>
      <c r="B470" s="220"/>
      <c r="C470" s="220"/>
      <c r="D470" s="146" t="s">
        <v>518</v>
      </c>
      <c r="E470" s="10">
        <f>'Приложение №20 (ПП8)'!I37</f>
        <v>6275</v>
      </c>
      <c r="F470" s="287"/>
    </row>
    <row r="471" spans="1:6" ht="15" customHeight="1">
      <c r="A471" s="220"/>
      <c r="B471" s="220"/>
      <c r="C471" s="220"/>
      <c r="D471" s="146" t="s">
        <v>534</v>
      </c>
      <c r="E471" s="10">
        <f>'Приложение №20 (ПП8)'!J37</f>
        <v>5335.1</v>
      </c>
      <c r="F471" s="287"/>
    </row>
    <row r="472" spans="1:6" ht="15" customHeight="1">
      <c r="A472" s="220"/>
      <c r="B472" s="220"/>
      <c r="C472" s="220"/>
      <c r="D472" s="146" t="s">
        <v>537</v>
      </c>
      <c r="E472" s="10">
        <f>'Приложение №20 (ПП8)'!K37</f>
        <v>0</v>
      </c>
      <c r="F472" s="287"/>
    </row>
    <row r="473" spans="1:6" ht="15" customHeight="1">
      <c r="A473" s="220"/>
      <c r="B473" s="220"/>
      <c r="C473" s="220"/>
      <c r="D473" s="146" t="s">
        <v>538</v>
      </c>
      <c r="E473" s="10">
        <f>'Приложение №20 (ПП8)'!L37</f>
        <v>0</v>
      </c>
      <c r="F473" s="287"/>
    </row>
    <row r="474" spans="1:6" ht="22.5" customHeight="1">
      <c r="A474" s="220"/>
      <c r="B474" s="220" t="s">
        <v>573</v>
      </c>
      <c r="C474" s="220" t="s">
        <v>572</v>
      </c>
      <c r="D474" s="314">
        <f>E476+E477+E478+E479+E480</f>
        <v>27084.9</v>
      </c>
      <c r="E474" s="314"/>
      <c r="F474" s="287"/>
    </row>
    <row r="475" spans="1:6" ht="15.75">
      <c r="A475" s="220"/>
      <c r="B475" s="220"/>
      <c r="C475" s="220"/>
      <c r="D475" s="287" t="s">
        <v>355</v>
      </c>
      <c r="E475" s="287"/>
      <c r="F475" s="287"/>
    </row>
    <row r="476" spans="1:6" ht="15.75">
      <c r="A476" s="220"/>
      <c r="B476" s="220"/>
      <c r="C476" s="220"/>
      <c r="D476" s="146" t="s">
        <v>517</v>
      </c>
      <c r="E476" s="10">
        <f>'Приложение №20 (ПП8)'!H38</f>
        <v>16221.5</v>
      </c>
      <c r="F476" s="287"/>
    </row>
    <row r="477" spans="1:6" ht="15.75">
      <c r="A477" s="220"/>
      <c r="B477" s="220"/>
      <c r="C477" s="220"/>
      <c r="D477" s="146" t="s">
        <v>518</v>
      </c>
      <c r="E477" s="10">
        <f>'Приложение №20 (ПП8)'!I38</f>
        <v>10863.4</v>
      </c>
      <c r="F477" s="287"/>
    </row>
    <row r="478" spans="1:6" ht="15.75">
      <c r="A478" s="220"/>
      <c r="B478" s="220"/>
      <c r="C478" s="220"/>
      <c r="D478" s="146" t="s">
        <v>534</v>
      </c>
      <c r="E478" s="10">
        <f>'Приложение №20 (ПП8)'!J38</f>
        <v>0</v>
      </c>
      <c r="F478" s="287"/>
    </row>
    <row r="479" spans="1:6" ht="15.75">
      <c r="A479" s="220"/>
      <c r="B479" s="220"/>
      <c r="C479" s="220"/>
      <c r="D479" s="146" t="s">
        <v>537</v>
      </c>
      <c r="E479" s="10">
        <f>'Приложение №20 (ПП8)'!K38</f>
        <v>0</v>
      </c>
      <c r="F479" s="287"/>
    </row>
    <row r="480" spans="1:6" ht="15.75">
      <c r="A480" s="220"/>
      <c r="B480" s="220"/>
      <c r="C480" s="220"/>
      <c r="D480" s="146" t="s">
        <v>538</v>
      </c>
      <c r="E480" s="10">
        <f>'Приложение №20 (ПП8)'!L38</f>
        <v>0</v>
      </c>
      <c r="F480" s="287"/>
    </row>
    <row r="481" spans="1:6" ht="20.45" customHeight="1">
      <c r="A481" s="220" t="s">
        <v>753</v>
      </c>
      <c r="B481" s="220" t="s">
        <v>511</v>
      </c>
      <c r="C481" s="220" t="s">
        <v>574</v>
      </c>
      <c r="D481" s="314">
        <f>E483+E484+E485+E486+E487</f>
        <v>0</v>
      </c>
      <c r="E481" s="314"/>
      <c r="F481" s="287" t="s">
        <v>513</v>
      </c>
    </row>
    <row r="482" spans="1:6" ht="15.75">
      <c r="A482" s="220"/>
      <c r="B482" s="220"/>
      <c r="C482" s="220"/>
      <c r="D482" s="287" t="s">
        <v>355</v>
      </c>
      <c r="E482" s="287"/>
      <c r="F482" s="287"/>
    </row>
    <row r="483" spans="1:6" ht="15.75">
      <c r="A483" s="220"/>
      <c r="B483" s="220"/>
      <c r="C483" s="220"/>
      <c r="D483" s="146" t="s">
        <v>517</v>
      </c>
      <c r="E483" s="10">
        <f>'Приложение №20 (ПП8)'!H44</f>
        <v>0</v>
      </c>
      <c r="F483" s="287"/>
    </row>
    <row r="484" spans="1:6" ht="15.75">
      <c r="A484" s="220"/>
      <c r="B484" s="220"/>
      <c r="C484" s="220"/>
      <c r="D484" s="146" t="s">
        <v>518</v>
      </c>
      <c r="E484" s="10">
        <f>'Приложение №20 (ПП8)'!I44</f>
        <v>0</v>
      </c>
      <c r="F484" s="287"/>
    </row>
    <row r="485" spans="1:6" ht="15.75">
      <c r="A485" s="220"/>
      <c r="B485" s="220"/>
      <c r="C485" s="220"/>
      <c r="D485" s="146" t="s">
        <v>534</v>
      </c>
      <c r="E485" s="10">
        <f>'Приложение №20 (ПП8)'!J44</f>
        <v>0</v>
      </c>
      <c r="F485" s="287"/>
    </row>
    <row r="486" spans="1:6" ht="15.75">
      <c r="A486" s="220"/>
      <c r="B486" s="220"/>
      <c r="C486" s="220"/>
      <c r="D486" s="146" t="s">
        <v>537</v>
      </c>
      <c r="E486" s="10">
        <f>'Приложение №20 (ПП8)'!K44</f>
        <v>0</v>
      </c>
      <c r="F486" s="287"/>
    </row>
    <row r="487" spans="1:6" ht="15.75">
      <c r="A487" s="220"/>
      <c r="B487" s="220"/>
      <c r="C487" s="220"/>
      <c r="D487" s="146" t="s">
        <v>538</v>
      </c>
      <c r="E487" s="10">
        <f>'Приложение №20 (ПП8)'!L44</f>
        <v>0</v>
      </c>
      <c r="F487" s="287"/>
    </row>
    <row r="488" spans="1:6" ht="18" customHeight="1">
      <c r="A488" s="220"/>
      <c r="B488" s="220" t="s">
        <v>529</v>
      </c>
      <c r="C488" s="220" t="s">
        <v>574</v>
      </c>
      <c r="D488" s="314">
        <f>E492+E490+E491</f>
        <v>0</v>
      </c>
      <c r="E488" s="314">
        <v>4303.0474358974398</v>
      </c>
      <c r="F488" s="287"/>
    </row>
    <row r="489" spans="1:6" ht="15" customHeight="1">
      <c r="A489" s="220"/>
      <c r="B489" s="220"/>
      <c r="C489" s="220"/>
      <c r="D489" s="287" t="s">
        <v>355</v>
      </c>
      <c r="E489" s="287">
        <v>4409.94551282051</v>
      </c>
      <c r="F489" s="287"/>
    </row>
    <row r="490" spans="1:6" ht="15.75">
      <c r="A490" s="220"/>
      <c r="B490" s="220"/>
      <c r="C490" s="220"/>
      <c r="D490" s="146" t="s">
        <v>517</v>
      </c>
      <c r="E490" s="10">
        <v>0</v>
      </c>
      <c r="F490" s="287"/>
    </row>
    <row r="491" spans="1:6" ht="15.75">
      <c r="A491" s="220"/>
      <c r="B491" s="220"/>
      <c r="C491" s="220"/>
      <c r="D491" s="146" t="s">
        <v>518</v>
      </c>
      <c r="E491" s="10">
        <v>0</v>
      </c>
      <c r="F491" s="287"/>
    </row>
    <row r="492" spans="1:6" ht="15.75">
      <c r="A492" s="220"/>
      <c r="B492" s="220"/>
      <c r="C492" s="220"/>
      <c r="D492" s="146" t="s">
        <v>534</v>
      </c>
      <c r="E492" s="10">
        <v>0</v>
      </c>
      <c r="F492" s="287"/>
    </row>
    <row r="493" spans="1:6" ht="18.75" customHeight="1">
      <c r="A493" s="220"/>
      <c r="B493" s="220" t="s">
        <v>573</v>
      </c>
      <c r="C493" s="220" t="s">
        <v>574</v>
      </c>
      <c r="D493" s="314">
        <f>E497+E495+E496</f>
        <v>0</v>
      </c>
      <c r="E493" s="314">
        <v>4837.53782051283</v>
      </c>
      <c r="F493" s="287"/>
    </row>
    <row r="494" spans="1:6">
      <c r="A494" s="220"/>
      <c r="B494" s="220"/>
      <c r="C494" s="220"/>
      <c r="D494" s="287" t="s">
        <v>355</v>
      </c>
      <c r="E494" s="287">
        <v>4944.4358974358902</v>
      </c>
      <c r="F494" s="287"/>
    </row>
    <row r="495" spans="1:6" ht="15.75">
      <c r="A495" s="220"/>
      <c r="B495" s="220"/>
      <c r="C495" s="220"/>
      <c r="D495" s="146" t="s">
        <v>517</v>
      </c>
      <c r="E495" s="10">
        <v>0</v>
      </c>
      <c r="F495" s="287"/>
    </row>
    <row r="496" spans="1:6" ht="15.75">
      <c r="A496" s="220"/>
      <c r="B496" s="220"/>
      <c r="C496" s="220"/>
      <c r="D496" s="146" t="s">
        <v>518</v>
      </c>
      <c r="E496" s="10">
        <v>0</v>
      </c>
      <c r="F496" s="287"/>
    </row>
    <row r="497" spans="1:6" ht="15.75">
      <c r="A497" s="220"/>
      <c r="B497" s="220"/>
      <c r="C497" s="220"/>
      <c r="D497" s="146" t="s">
        <v>534</v>
      </c>
      <c r="E497" s="10">
        <v>0</v>
      </c>
      <c r="F497" s="287"/>
    </row>
    <row r="498" spans="1:6" ht="25.5" customHeight="1">
      <c r="A498" s="220" t="s">
        <v>752</v>
      </c>
      <c r="B498" s="220" t="s">
        <v>511</v>
      </c>
      <c r="C498" s="220" t="s">
        <v>574</v>
      </c>
      <c r="D498" s="314">
        <f>E500+E501+E502+E503+E504</f>
        <v>2022</v>
      </c>
      <c r="E498" s="314"/>
      <c r="F498" s="287" t="s">
        <v>513</v>
      </c>
    </row>
    <row r="499" spans="1:6" ht="15.75">
      <c r="A499" s="220"/>
      <c r="B499" s="220"/>
      <c r="C499" s="220"/>
      <c r="D499" s="287" t="s">
        <v>355</v>
      </c>
      <c r="E499" s="287"/>
      <c r="F499" s="287"/>
    </row>
    <row r="500" spans="1:6" ht="15.75">
      <c r="A500" s="220"/>
      <c r="B500" s="220"/>
      <c r="C500" s="220"/>
      <c r="D500" s="146" t="s">
        <v>517</v>
      </c>
      <c r="E500" s="10">
        <f>'Приложение №20 (ПП8)'!H46</f>
        <v>0</v>
      </c>
      <c r="F500" s="287"/>
    </row>
    <row r="501" spans="1:6" ht="15.75">
      <c r="A501" s="220"/>
      <c r="B501" s="220"/>
      <c r="C501" s="220"/>
      <c r="D501" s="146" t="s">
        <v>518</v>
      </c>
      <c r="E501" s="10">
        <f>'Приложение №20 (ПП8)'!I46</f>
        <v>1061.7</v>
      </c>
      <c r="F501" s="287"/>
    </row>
    <row r="502" spans="1:6" ht="15.75">
      <c r="A502" s="220"/>
      <c r="B502" s="220"/>
      <c r="C502" s="220"/>
      <c r="D502" s="146" t="s">
        <v>534</v>
      </c>
      <c r="E502" s="10">
        <f>'Приложение №20 (ПП8)'!J46</f>
        <v>960.3</v>
      </c>
      <c r="F502" s="287"/>
    </row>
    <row r="503" spans="1:6" ht="15.75">
      <c r="A503" s="220"/>
      <c r="B503" s="220"/>
      <c r="C503" s="220"/>
      <c r="D503" s="146" t="s">
        <v>537</v>
      </c>
      <c r="E503" s="10">
        <f>'Приложение №20 (ПП8)'!K46</f>
        <v>0</v>
      </c>
      <c r="F503" s="287"/>
    </row>
    <row r="504" spans="1:6" ht="15.75">
      <c r="A504" s="220"/>
      <c r="B504" s="220"/>
      <c r="C504" s="220"/>
      <c r="D504" s="146" t="s">
        <v>538</v>
      </c>
      <c r="E504" s="10">
        <f>'Приложение №20 (ПП8)'!L46</f>
        <v>0</v>
      </c>
      <c r="F504" s="287"/>
    </row>
    <row r="505" spans="1:6" ht="52.5" customHeight="1">
      <c r="A505" s="220"/>
      <c r="B505" s="145" t="s">
        <v>529</v>
      </c>
      <c r="C505" s="145" t="s">
        <v>574</v>
      </c>
      <c r="D505" s="314">
        <v>0</v>
      </c>
      <c r="E505" s="314">
        <v>4303.0474358974398</v>
      </c>
      <c r="F505" s="287"/>
    </row>
    <row r="506" spans="1:6" ht="15.75">
      <c r="A506" s="220" t="s">
        <v>754</v>
      </c>
      <c r="B506" s="220" t="s">
        <v>511</v>
      </c>
      <c r="C506" s="220" t="s">
        <v>512</v>
      </c>
      <c r="D506" s="314">
        <f>E508+E509+E510+E511</f>
        <v>0</v>
      </c>
      <c r="E506" s="314"/>
      <c r="F506" s="287" t="s">
        <v>513</v>
      </c>
    </row>
    <row r="507" spans="1:6" ht="15.75">
      <c r="A507" s="220"/>
      <c r="B507" s="220"/>
      <c r="C507" s="220"/>
      <c r="D507" s="287" t="s">
        <v>355</v>
      </c>
      <c r="E507" s="287"/>
      <c r="F507" s="287"/>
    </row>
    <row r="508" spans="1:6" ht="15.75">
      <c r="A508" s="220"/>
      <c r="B508" s="220"/>
      <c r="C508" s="220"/>
      <c r="D508" s="146" t="s">
        <v>517</v>
      </c>
      <c r="E508" s="10">
        <v>0</v>
      </c>
      <c r="F508" s="287"/>
    </row>
    <row r="509" spans="1:6" ht="12" customHeight="1">
      <c r="A509" s="220"/>
      <c r="B509" s="220"/>
      <c r="C509" s="220"/>
      <c r="D509" s="146" t="s">
        <v>518</v>
      </c>
      <c r="E509" s="10">
        <v>0</v>
      </c>
      <c r="F509" s="287"/>
    </row>
    <row r="510" spans="1:6" ht="15.75">
      <c r="A510" s="220"/>
      <c r="B510" s="220"/>
      <c r="C510" s="220"/>
      <c r="D510" s="146" t="s">
        <v>534</v>
      </c>
      <c r="E510" s="10">
        <v>0</v>
      </c>
      <c r="F510" s="287"/>
    </row>
    <row r="511" spans="1:6" ht="15.75">
      <c r="A511" s="220"/>
      <c r="B511" s="220"/>
      <c r="C511" s="220"/>
      <c r="D511" s="146" t="s">
        <v>537</v>
      </c>
      <c r="E511" s="10">
        <v>0</v>
      </c>
      <c r="F511" s="287"/>
    </row>
    <row r="512" spans="1:6" ht="32.25" customHeight="1">
      <c r="A512" s="220"/>
      <c r="B512" s="145" t="s">
        <v>529</v>
      </c>
      <c r="C512" s="145" t="s">
        <v>512</v>
      </c>
      <c r="D512" s="314">
        <v>0</v>
      </c>
      <c r="E512" s="314">
        <v>4303.0474358974398</v>
      </c>
      <c r="F512" s="287"/>
    </row>
    <row r="513" spans="1:6" ht="50.45" customHeight="1">
      <c r="A513" s="220"/>
      <c r="B513" s="145" t="s">
        <v>573</v>
      </c>
      <c r="C513" s="145" t="s">
        <v>512</v>
      </c>
      <c r="D513" s="314">
        <v>0</v>
      </c>
      <c r="E513" s="314">
        <v>4837.53782051283</v>
      </c>
      <c r="F513" s="287"/>
    </row>
    <row r="514" spans="1:6" ht="40.5" customHeight="1">
      <c r="A514" s="219" t="s">
        <v>575</v>
      </c>
      <c r="B514" s="219"/>
      <c r="C514" s="219"/>
      <c r="D514" s="219"/>
      <c r="E514" s="219"/>
      <c r="F514" s="219"/>
    </row>
    <row r="515" spans="1:6" ht="99.95" customHeight="1">
      <c r="A515" s="161" t="s">
        <v>705</v>
      </c>
      <c r="B515" s="156" t="s">
        <v>590</v>
      </c>
      <c r="C515" s="156" t="s">
        <v>591</v>
      </c>
      <c r="D515" s="319" t="s">
        <v>706</v>
      </c>
      <c r="E515" s="319"/>
      <c r="F515" s="156" t="s">
        <v>593</v>
      </c>
    </row>
    <row r="516" spans="1:6" ht="48.95" customHeight="1">
      <c r="A516" s="145" t="s">
        <v>714</v>
      </c>
      <c r="B516" s="144"/>
      <c r="C516" s="144"/>
      <c r="D516" s="318">
        <f>D517+D525</f>
        <v>167393.70000000001</v>
      </c>
      <c r="E516" s="219"/>
      <c r="F516" s="54"/>
    </row>
    <row r="517" spans="1:6" ht="15.75">
      <c r="A517" s="220" t="s">
        <v>576</v>
      </c>
      <c r="B517" s="220" t="s">
        <v>511</v>
      </c>
      <c r="C517" s="220" t="s">
        <v>577</v>
      </c>
      <c r="D517" s="314">
        <f>E519+E520+E521+E522+E523+E524</f>
        <v>167393.70000000001</v>
      </c>
      <c r="E517" s="314"/>
      <c r="F517" s="287" t="s">
        <v>513</v>
      </c>
    </row>
    <row r="518" spans="1:6" ht="15.75">
      <c r="A518" s="220"/>
      <c r="B518" s="220"/>
      <c r="C518" s="220"/>
      <c r="D518" s="287" t="s">
        <v>355</v>
      </c>
      <c r="E518" s="287"/>
      <c r="F518" s="287"/>
    </row>
    <row r="519" spans="1:6" ht="15.75">
      <c r="A519" s="220"/>
      <c r="B519" s="220"/>
      <c r="C519" s="220"/>
      <c r="D519" s="146" t="s">
        <v>516</v>
      </c>
      <c r="E519" s="10">
        <f>'Приложение №21 (ПП9)'!G10</f>
        <v>21246.799999999999</v>
      </c>
      <c r="F519" s="287"/>
    </row>
    <row r="520" spans="1:6" ht="15.75">
      <c r="A520" s="220"/>
      <c r="B520" s="220"/>
      <c r="C520" s="220"/>
      <c r="D520" s="146" t="s">
        <v>517</v>
      </c>
      <c r="E520" s="10">
        <f>'Приложение №21 (ПП9)'!H10</f>
        <v>22739.1</v>
      </c>
      <c r="F520" s="287"/>
    </row>
    <row r="521" spans="1:6" ht="15.75">
      <c r="A521" s="220"/>
      <c r="B521" s="220"/>
      <c r="C521" s="220"/>
      <c r="D521" s="146" t="s">
        <v>518</v>
      </c>
      <c r="E521" s="10">
        <f>'Приложение №21 (ПП9)'!I10</f>
        <v>29869</v>
      </c>
      <c r="F521" s="287"/>
    </row>
    <row r="522" spans="1:6" ht="15.75">
      <c r="A522" s="220"/>
      <c r="B522" s="220"/>
      <c r="C522" s="220"/>
      <c r="D522" s="146" t="s">
        <v>534</v>
      </c>
      <c r="E522" s="10">
        <f>'Приложение №21 (ПП9)'!J10</f>
        <v>34560.300000000003</v>
      </c>
      <c r="F522" s="287"/>
    </row>
    <row r="523" spans="1:6" ht="15.75">
      <c r="A523" s="220"/>
      <c r="B523" s="220"/>
      <c r="C523" s="220"/>
      <c r="D523" s="146" t="s">
        <v>537</v>
      </c>
      <c r="E523" s="10">
        <f>'Приложение №21 (ПП9)'!K10</f>
        <v>25272.300000000003</v>
      </c>
      <c r="F523" s="287"/>
    </row>
    <row r="524" spans="1:6" ht="15.75">
      <c r="A524" s="220"/>
      <c r="B524" s="220"/>
      <c r="C524" s="220"/>
      <c r="D524" s="146" t="s">
        <v>538</v>
      </c>
      <c r="E524" s="10">
        <f>'Приложение №21 (ПП9)'!L10</f>
        <v>33706.199999999997</v>
      </c>
      <c r="F524" s="287"/>
    </row>
    <row r="525" spans="1:6" ht="48" customHeight="1">
      <c r="A525" s="220"/>
      <c r="B525" s="145" t="s">
        <v>529</v>
      </c>
      <c r="C525" s="150" t="s">
        <v>577</v>
      </c>
      <c r="D525" s="309">
        <f>'Приложение №21 (ПП9)'!F15+'Приложение №21 (ПП9)'!F16</f>
        <v>0</v>
      </c>
      <c r="E525" s="309"/>
      <c r="F525" s="287"/>
    </row>
    <row r="526" spans="1:6" ht="47.25" customHeight="1">
      <c r="A526" s="219" t="s">
        <v>578</v>
      </c>
      <c r="B526" s="219"/>
      <c r="C526" s="219"/>
      <c r="D526" s="219"/>
      <c r="E526" s="219"/>
      <c r="F526" s="219"/>
    </row>
    <row r="527" spans="1:6" ht="102.75" customHeight="1">
      <c r="A527" s="166" t="s">
        <v>705</v>
      </c>
      <c r="B527" s="138" t="s">
        <v>590</v>
      </c>
      <c r="C527" s="138" t="s">
        <v>591</v>
      </c>
      <c r="D527" s="316" t="s">
        <v>706</v>
      </c>
      <c r="E527" s="316"/>
      <c r="F527" s="138" t="s">
        <v>593</v>
      </c>
    </row>
    <row r="528" spans="1:6" ht="110.25" customHeight="1">
      <c r="A528" s="145" t="s">
        <v>715</v>
      </c>
      <c r="B528" s="144"/>
      <c r="C528" s="144"/>
      <c r="D528" s="318">
        <f>D529+D533+D537+D540</f>
        <v>54263.7</v>
      </c>
      <c r="E528" s="219"/>
      <c r="F528" s="157"/>
    </row>
    <row r="529" spans="1:6" ht="45" customHeight="1">
      <c r="A529" s="220" t="s">
        <v>579</v>
      </c>
      <c r="B529" s="220" t="s">
        <v>511</v>
      </c>
      <c r="C529" s="315" t="s">
        <v>580</v>
      </c>
      <c r="D529" s="314">
        <f>E531+E532</f>
        <v>5212.7</v>
      </c>
      <c r="E529" s="314"/>
      <c r="F529" s="287" t="s">
        <v>513</v>
      </c>
    </row>
    <row r="530" spans="1:6" ht="24.75" customHeight="1">
      <c r="A530" s="220"/>
      <c r="B530" s="220"/>
      <c r="C530" s="315"/>
      <c r="D530" s="287" t="s">
        <v>355</v>
      </c>
      <c r="E530" s="287"/>
      <c r="F530" s="287"/>
    </row>
    <row r="531" spans="1:6" ht="56.25" customHeight="1">
      <c r="A531" s="220"/>
      <c r="B531" s="220"/>
      <c r="C531" s="315"/>
      <c r="D531" s="146" t="s">
        <v>516</v>
      </c>
      <c r="E531" s="10">
        <v>5212.7</v>
      </c>
      <c r="F531" s="287"/>
    </row>
    <row r="532" spans="1:6" ht="56.25" customHeight="1">
      <c r="A532" s="220"/>
      <c r="B532" s="220"/>
      <c r="C532" s="315"/>
      <c r="D532" s="146" t="s">
        <v>517</v>
      </c>
      <c r="E532" s="10">
        <v>0</v>
      </c>
      <c r="F532" s="287"/>
    </row>
    <row r="533" spans="1:6" ht="33" customHeight="1">
      <c r="A533" s="220"/>
      <c r="B533" s="220" t="s">
        <v>529</v>
      </c>
      <c r="C533" s="315"/>
      <c r="D533" s="314">
        <f>E535+E536</f>
        <v>46914</v>
      </c>
      <c r="E533" s="314"/>
      <c r="F533" s="287"/>
    </row>
    <row r="534" spans="1:6" ht="24.75" customHeight="1">
      <c r="A534" s="220"/>
      <c r="B534" s="220"/>
      <c r="C534" s="315"/>
      <c r="D534" s="287" t="s">
        <v>355</v>
      </c>
      <c r="E534" s="287"/>
      <c r="F534" s="287"/>
    </row>
    <row r="535" spans="1:6" ht="54" customHeight="1">
      <c r="A535" s="220"/>
      <c r="B535" s="220"/>
      <c r="C535" s="315"/>
      <c r="D535" s="146" t="s">
        <v>516</v>
      </c>
      <c r="E535" s="10">
        <v>46914</v>
      </c>
      <c r="F535" s="287"/>
    </row>
    <row r="536" spans="1:6" ht="75" customHeight="1">
      <c r="A536" s="220"/>
      <c r="B536" s="220"/>
      <c r="C536" s="315"/>
      <c r="D536" s="146" t="s">
        <v>517</v>
      </c>
      <c r="E536" s="10">
        <v>0</v>
      </c>
      <c r="F536" s="287"/>
    </row>
    <row r="537" spans="1:6" ht="15.75">
      <c r="A537" s="220" t="s">
        <v>581</v>
      </c>
      <c r="B537" s="220" t="s">
        <v>511</v>
      </c>
      <c r="C537" s="220" t="s">
        <v>512</v>
      </c>
      <c r="D537" s="314">
        <f>E539</f>
        <v>213.7</v>
      </c>
      <c r="E537" s="314"/>
      <c r="F537" s="287" t="s">
        <v>513</v>
      </c>
    </row>
    <row r="538" spans="1:6" ht="15.75">
      <c r="A538" s="220"/>
      <c r="B538" s="220"/>
      <c r="C538" s="220"/>
      <c r="D538" s="287" t="s">
        <v>355</v>
      </c>
      <c r="E538" s="287"/>
      <c r="F538" s="287"/>
    </row>
    <row r="539" spans="1:6" ht="15.75">
      <c r="A539" s="220"/>
      <c r="B539" s="220"/>
      <c r="C539" s="220"/>
      <c r="D539" s="146" t="s">
        <v>516</v>
      </c>
      <c r="E539" s="10">
        <v>213.7</v>
      </c>
      <c r="F539" s="287"/>
    </row>
    <row r="540" spans="1:6">
      <c r="A540" s="220"/>
      <c r="B540" s="220" t="s">
        <v>529</v>
      </c>
      <c r="C540" s="220" t="s">
        <v>512</v>
      </c>
      <c r="D540" s="314">
        <f>E542</f>
        <v>1923.3</v>
      </c>
      <c r="E540" s="314">
        <v>31516.491176470601</v>
      </c>
      <c r="F540" s="287"/>
    </row>
    <row r="541" spans="1:6">
      <c r="A541" s="220"/>
      <c r="B541" s="220"/>
      <c r="C541" s="220"/>
      <c r="D541" s="287" t="s">
        <v>355</v>
      </c>
      <c r="E541" s="287">
        <v>34864.594117647001</v>
      </c>
      <c r="F541" s="287"/>
    </row>
    <row r="542" spans="1:6" ht="65.099999999999994" customHeight="1">
      <c r="A542" s="220"/>
      <c r="B542" s="220"/>
      <c r="C542" s="220"/>
      <c r="D542" s="146" t="s">
        <v>516</v>
      </c>
      <c r="E542" s="10">
        <v>1923.3</v>
      </c>
      <c r="F542" s="287"/>
    </row>
    <row r="543" spans="1:6" ht="50.45" customHeight="1">
      <c r="A543" s="219" t="s">
        <v>582</v>
      </c>
      <c r="B543" s="219"/>
      <c r="C543" s="219"/>
      <c r="D543" s="219"/>
      <c r="E543" s="219"/>
      <c r="F543" s="219"/>
    </row>
    <row r="544" spans="1:6" ht="96" customHeight="1">
      <c r="A544" s="160" t="s">
        <v>705</v>
      </c>
      <c r="B544" s="138" t="s">
        <v>590</v>
      </c>
      <c r="C544" s="138" t="s">
        <v>591</v>
      </c>
      <c r="D544" s="316" t="s">
        <v>706</v>
      </c>
      <c r="E544" s="316"/>
      <c r="F544" s="138" t="s">
        <v>593</v>
      </c>
    </row>
    <row r="545" spans="1:6" ht="31.5" customHeight="1">
      <c r="A545" s="148" t="s">
        <v>716</v>
      </c>
      <c r="B545" s="144"/>
      <c r="C545" s="144"/>
      <c r="D545" s="317">
        <f>D546+D553</f>
        <v>20268.989999999998</v>
      </c>
      <c r="E545" s="317"/>
      <c r="F545" s="159"/>
    </row>
    <row r="546" spans="1:6" ht="15.75" customHeight="1">
      <c r="A546" s="220" t="s">
        <v>583</v>
      </c>
      <c r="B546" s="220" t="s">
        <v>511</v>
      </c>
      <c r="C546" s="220" t="s">
        <v>577</v>
      </c>
      <c r="D546" s="314">
        <f>E548+E549+E550+E551+E552</f>
        <v>1720.3899999999999</v>
      </c>
      <c r="E546" s="314"/>
      <c r="F546" s="287" t="s">
        <v>513</v>
      </c>
    </row>
    <row r="547" spans="1:6" ht="15.75">
      <c r="A547" s="220"/>
      <c r="B547" s="220"/>
      <c r="C547" s="220"/>
      <c r="D547" s="287" t="s">
        <v>355</v>
      </c>
      <c r="E547" s="287"/>
      <c r="F547" s="287"/>
    </row>
    <row r="548" spans="1:6" ht="15.75">
      <c r="A548" s="220"/>
      <c r="B548" s="220"/>
      <c r="C548" s="220"/>
      <c r="D548" s="146" t="s">
        <v>517</v>
      </c>
      <c r="E548" s="10">
        <f>'Приложение №23 (ПП11)'!G14</f>
        <v>648.4</v>
      </c>
      <c r="F548" s="287"/>
    </row>
    <row r="549" spans="1:6" ht="15.75">
      <c r="A549" s="220"/>
      <c r="B549" s="220"/>
      <c r="C549" s="220"/>
      <c r="D549" s="146" t="s">
        <v>518</v>
      </c>
      <c r="E549" s="10">
        <f>'Приложение №23 (ПП11)'!H14</f>
        <v>349.1</v>
      </c>
      <c r="F549" s="287"/>
    </row>
    <row r="550" spans="1:6" ht="15.75">
      <c r="A550" s="220"/>
      <c r="B550" s="220"/>
      <c r="C550" s="220"/>
      <c r="D550" s="146" t="s">
        <v>534</v>
      </c>
      <c r="E550" s="10">
        <f>'Приложение №23 (ПП11)'!I14</f>
        <v>389.39</v>
      </c>
      <c r="F550" s="287"/>
    </row>
    <row r="551" spans="1:6" ht="15.75">
      <c r="A551" s="220"/>
      <c r="B551" s="220"/>
      <c r="C551" s="220"/>
      <c r="D551" s="146" t="s">
        <v>537</v>
      </c>
      <c r="E551" s="10">
        <f>'Приложение №23 (ПП11)'!J14</f>
        <v>333.5</v>
      </c>
      <c r="F551" s="287"/>
    </row>
    <row r="552" spans="1:6" ht="15.75">
      <c r="A552" s="220"/>
      <c r="B552" s="220"/>
      <c r="C552" s="220"/>
      <c r="D552" s="146" t="s">
        <v>538</v>
      </c>
      <c r="E552" s="10">
        <f>'Приложение №23 (ПП11)'!K14</f>
        <v>0</v>
      </c>
      <c r="F552" s="287"/>
    </row>
    <row r="553" spans="1:6" ht="15.75">
      <c r="A553" s="220"/>
      <c r="B553" s="220" t="s">
        <v>529</v>
      </c>
      <c r="C553" s="220" t="s">
        <v>577</v>
      </c>
      <c r="D553" s="314">
        <f>E555+E556+E557+E558</f>
        <v>18548.599999999999</v>
      </c>
      <c r="E553" s="314"/>
      <c r="F553" s="287"/>
    </row>
    <row r="554" spans="1:6" ht="15.75">
      <c r="A554" s="220"/>
      <c r="B554" s="220"/>
      <c r="C554" s="220"/>
      <c r="D554" s="287" t="s">
        <v>355</v>
      </c>
      <c r="E554" s="287"/>
      <c r="F554" s="287"/>
    </row>
    <row r="555" spans="1:6" ht="15.75">
      <c r="A555" s="220"/>
      <c r="B555" s="220"/>
      <c r="C555" s="220"/>
      <c r="D555" s="146" t="s">
        <v>517</v>
      </c>
      <c r="E555" s="10">
        <f>'Приложение №23 (ПП11)'!G15</f>
        <v>12319.6</v>
      </c>
      <c r="F555" s="287"/>
    </row>
    <row r="556" spans="1:6" ht="15.75">
      <c r="A556" s="220"/>
      <c r="B556" s="220"/>
      <c r="C556" s="220"/>
      <c r="D556" s="146" t="s">
        <v>518</v>
      </c>
      <c r="E556" s="10">
        <f>'Приложение №23 (ПП11)'!H15</f>
        <v>0</v>
      </c>
      <c r="F556" s="287"/>
    </row>
    <row r="557" spans="1:6" ht="15.75">
      <c r="A557" s="220"/>
      <c r="B557" s="220"/>
      <c r="C557" s="220"/>
      <c r="D557" s="146" t="s">
        <v>534</v>
      </c>
      <c r="E557" s="10">
        <f>'Приложение №23 (ПП11)'!I15</f>
        <v>1799.4</v>
      </c>
      <c r="F557" s="287"/>
    </row>
    <row r="558" spans="1:6" ht="15.75">
      <c r="A558" s="220"/>
      <c r="B558" s="220"/>
      <c r="C558" s="220"/>
      <c r="D558" s="146" t="s">
        <v>537</v>
      </c>
      <c r="E558" s="10">
        <f>'Приложение №23 (ПП11)'!J15</f>
        <v>4429.6000000000004</v>
      </c>
      <c r="F558" s="287"/>
    </row>
    <row r="559" spans="1:6" ht="22.5" customHeight="1">
      <c r="A559" s="310" t="s">
        <v>584</v>
      </c>
      <c r="B559" s="310"/>
      <c r="C559" s="310"/>
      <c r="D559" s="310"/>
      <c r="E559" s="310"/>
      <c r="F559" s="310"/>
    </row>
    <row r="560" spans="1:6" ht="66.95" customHeight="1">
      <c r="A560" s="311" t="s">
        <v>589</v>
      </c>
      <c r="B560" s="311"/>
      <c r="C560" s="311"/>
      <c r="D560" s="311"/>
      <c r="E560" s="311"/>
      <c r="F560" s="311"/>
    </row>
    <row r="561" spans="1:6" ht="89.25" customHeight="1">
      <c r="A561" s="312" t="s">
        <v>585</v>
      </c>
      <c r="B561" s="313"/>
      <c r="C561" s="313"/>
      <c r="D561" s="313"/>
      <c r="E561" s="313"/>
      <c r="F561" s="313"/>
    </row>
    <row r="562" spans="1:6" ht="45" customHeight="1">
      <c r="A562" s="312" t="s">
        <v>586</v>
      </c>
      <c r="B562" s="313"/>
      <c r="C562" s="313"/>
      <c r="D562" s="313"/>
      <c r="E562" s="313"/>
      <c r="F562" s="313"/>
    </row>
    <row r="563" spans="1:6" ht="45.75" customHeight="1">
      <c r="A563" s="312" t="s">
        <v>587</v>
      </c>
      <c r="B563" s="313"/>
      <c r="C563" s="313"/>
      <c r="D563" s="313"/>
      <c r="E563" s="313"/>
      <c r="F563" s="313"/>
    </row>
  </sheetData>
  <mergeCells count="391">
    <mergeCell ref="B297:B306"/>
    <mergeCell ref="B308:B317"/>
    <mergeCell ref="C308:C317"/>
    <mergeCell ref="D214:E214"/>
    <mergeCell ref="D215:E215"/>
    <mergeCell ref="D245:E245"/>
    <mergeCell ref="D246:E246"/>
    <mergeCell ref="D268:E268"/>
    <mergeCell ref="D269:E269"/>
    <mergeCell ref="D285:E285"/>
    <mergeCell ref="B294:B296"/>
    <mergeCell ref="C294:C296"/>
    <mergeCell ref="D294:E294"/>
    <mergeCell ref="D295:E295"/>
    <mergeCell ref="D280:E280"/>
    <mergeCell ref="C279:C283"/>
    <mergeCell ref="B279:B283"/>
    <mergeCell ref="D328:E328"/>
    <mergeCell ref="D329:E329"/>
    <mergeCell ref="D399:E399"/>
    <mergeCell ref="A244:F244"/>
    <mergeCell ref="A247:A266"/>
    <mergeCell ref="B247:B256"/>
    <mergeCell ref="C247:C256"/>
    <mergeCell ref="D247:E247"/>
    <mergeCell ref="F247:F266"/>
    <mergeCell ref="D248:E248"/>
    <mergeCell ref="B257:B266"/>
    <mergeCell ref="C257:C266"/>
    <mergeCell ref="D257:E257"/>
    <mergeCell ref="D258:E258"/>
    <mergeCell ref="A267:F267"/>
    <mergeCell ref="B270:B278"/>
    <mergeCell ref="C270:C278"/>
    <mergeCell ref="D270:E270"/>
    <mergeCell ref="D271:E271"/>
    <mergeCell ref="D279:E279"/>
    <mergeCell ref="A284:A296"/>
    <mergeCell ref="D284:E284"/>
    <mergeCell ref="F284:F296"/>
    <mergeCell ref="C297:C306"/>
    <mergeCell ref="G176:K176"/>
    <mergeCell ref="A179:A189"/>
    <mergeCell ref="D177:E177"/>
    <mergeCell ref="D178:E178"/>
    <mergeCell ref="D191:E191"/>
    <mergeCell ref="D192:E192"/>
    <mergeCell ref="A193:A212"/>
    <mergeCell ref="D5:E5"/>
    <mergeCell ref="B126:B127"/>
    <mergeCell ref="C126:C127"/>
    <mergeCell ref="D126:E126"/>
    <mergeCell ref="B159:B165"/>
    <mergeCell ref="C159:C165"/>
    <mergeCell ref="D159:E159"/>
    <mergeCell ref="C166:C169"/>
    <mergeCell ref="B166:B169"/>
    <mergeCell ref="D166:E166"/>
    <mergeCell ref="B170:B172"/>
    <mergeCell ref="C170:C172"/>
    <mergeCell ref="D170:E170"/>
    <mergeCell ref="C203:C212"/>
    <mergeCell ref="B203:B212"/>
    <mergeCell ref="F193:F212"/>
    <mergeCell ref="A190:F190"/>
    <mergeCell ref="B193:B202"/>
    <mergeCell ref="C193:C202"/>
    <mergeCell ref="D193:E193"/>
    <mergeCell ref="D194:E194"/>
    <mergeCell ref="D203:E203"/>
    <mergeCell ref="D204:E204"/>
    <mergeCell ref="C151:C158"/>
    <mergeCell ref="C128:C137"/>
    <mergeCell ref="D138:E138"/>
    <mergeCell ref="C140:C149"/>
    <mergeCell ref="A176:F176"/>
    <mergeCell ref="B179:B188"/>
    <mergeCell ref="D179:E179"/>
    <mergeCell ref="F179:F189"/>
    <mergeCell ref="D180:E180"/>
    <mergeCell ref="D189:E189"/>
    <mergeCell ref="C179:C188"/>
    <mergeCell ref="B151:B158"/>
    <mergeCell ref="D151:E151"/>
    <mergeCell ref="F151:F165"/>
    <mergeCell ref="D152:E152"/>
    <mergeCell ref="A166:A175"/>
    <mergeCell ref="C173:C175"/>
    <mergeCell ref="B173:B175"/>
    <mergeCell ref="A140:A150"/>
    <mergeCell ref="D140:E140"/>
    <mergeCell ref="F140:F150"/>
    <mergeCell ref="D141:E141"/>
    <mergeCell ref="B140:B149"/>
    <mergeCell ref="D150:E150"/>
    <mergeCell ref="A128:A139"/>
    <mergeCell ref="B128:B137"/>
    <mergeCell ref="D128:E128"/>
    <mergeCell ref="F128:F139"/>
    <mergeCell ref="D129:E129"/>
    <mergeCell ref="B138:B139"/>
    <mergeCell ref="C138:C139"/>
    <mergeCell ref="A116:A127"/>
    <mergeCell ref="B116:B125"/>
    <mergeCell ref="D116:E116"/>
    <mergeCell ref="F116:F127"/>
    <mergeCell ref="D117:E117"/>
    <mergeCell ref="A105:A115"/>
    <mergeCell ref="B105:B114"/>
    <mergeCell ref="D105:E105"/>
    <mergeCell ref="F105:F115"/>
    <mergeCell ref="D106:E106"/>
    <mergeCell ref="D115:E115"/>
    <mergeCell ref="C116:C125"/>
    <mergeCell ref="C105:C114"/>
    <mergeCell ref="A94:A104"/>
    <mergeCell ref="B94:B103"/>
    <mergeCell ref="D94:E94"/>
    <mergeCell ref="F94:F104"/>
    <mergeCell ref="D95:E95"/>
    <mergeCell ref="D104:E104"/>
    <mergeCell ref="C94:C103"/>
    <mergeCell ref="A83:A93"/>
    <mergeCell ref="B83:B92"/>
    <mergeCell ref="D83:E83"/>
    <mergeCell ref="F83:F93"/>
    <mergeCell ref="D84:E84"/>
    <mergeCell ref="D93:E93"/>
    <mergeCell ref="C83:C92"/>
    <mergeCell ref="A79:A82"/>
    <mergeCell ref="B79:B81"/>
    <mergeCell ref="D79:E79"/>
    <mergeCell ref="F79:F82"/>
    <mergeCell ref="D80:E80"/>
    <mergeCell ref="D82:E82"/>
    <mergeCell ref="C79:C81"/>
    <mergeCell ref="A68:A78"/>
    <mergeCell ref="B68:B77"/>
    <mergeCell ref="D68:E68"/>
    <mergeCell ref="F68:F78"/>
    <mergeCell ref="D69:E69"/>
    <mergeCell ref="D78:E78"/>
    <mergeCell ref="C68:C77"/>
    <mergeCell ref="A57:A67"/>
    <mergeCell ref="B57:B66"/>
    <mergeCell ref="D57:E57"/>
    <mergeCell ref="F57:F67"/>
    <mergeCell ref="D58:E58"/>
    <mergeCell ref="D67:E67"/>
    <mergeCell ref="C57:C66"/>
    <mergeCell ref="A46:A56"/>
    <mergeCell ref="B46:B55"/>
    <mergeCell ref="D46:E46"/>
    <mergeCell ref="F46:F56"/>
    <mergeCell ref="D47:E47"/>
    <mergeCell ref="D56:E56"/>
    <mergeCell ref="C46:C55"/>
    <mergeCell ref="D16:E16"/>
    <mergeCell ref="A37:A45"/>
    <mergeCell ref="D37:E37"/>
    <mergeCell ref="F37:F45"/>
    <mergeCell ref="D38:E38"/>
    <mergeCell ref="D45:E45"/>
    <mergeCell ref="B37:B44"/>
    <mergeCell ref="C37:C44"/>
    <mergeCell ref="A28:A36"/>
    <mergeCell ref="D28:E28"/>
    <mergeCell ref="F28:F36"/>
    <mergeCell ref="D29:E29"/>
    <mergeCell ref="D36:E36"/>
    <mergeCell ref="B28:B35"/>
    <mergeCell ref="C28:C35"/>
    <mergeCell ref="E1:F1"/>
    <mergeCell ref="A3:F3"/>
    <mergeCell ref="D4:E4"/>
    <mergeCell ref="C6:C15"/>
    <mergeCell ref="D7:E7"/>
    <mergeCell ref="D6:E6"/>
    <mergeCell ref="A213:F213"/>
    <mergeCell ref="A216:A226"/>
    <mergeCell ref="B216:B225"/>
    <mergeCell ref="C216:C225"/>
    <mergeCell ref="D216:E216"/>
    <mergeCell ref="F216:F226"/>
    <mergeCell ref="D217:E217"/>
    <mergeCell ref="D226:E226"/>
    <mergeCell ref="A6:A16"/>
    <mergeCell ref="F6:F16"/>
    <mergeCell ref="D27:E27"/>
    <mergeCell ref="A17:A27"/>
    <mergeCell ref="F17:F27"/>
    <mergeCell ref="B17:B26"/>
    <mergeCell ref="C17:C26"/>
    <mergeCell ref="D17:E17"/>
    <mergeCell ref="D18:E18"/>
    <mergeCell ref="B6:B15"/>
    <mergeCell ref="A227:A235"/>
    <mergeCell ref="B227:B234"/>
    <mergeCell ref="C227:C234"/>
    <mergeCell ref="D227:E227"/>
    <mergeCell ref="F227:F235"/>
    <mergeCell ref="D228:E228"/>
    <mergeCell ref="D235:E235"/>
    <mergeCell ref="A236:A243"/>
    <mergeCell ref="B236:B242"/>
    <mergeCell ref="C236:C242"/>
    <mergeCell ref="D236:E236"/>
    <mergeCell ref="F236:F243"/>
    <mergeCell ref="D237:E237"/>
    <mergeCell ref="D243:E243"/>
    <mergeCell ref="A270:A283"/>
    <mergeCell ref="C284:C293"/>
    <mergeCell ref="B284:B293"/>
    <mergeCell ref="A327:F327"/>
    <mergeCell ref="D330:E330"/>
    <mergeCell ref="D331:E331"/>
    <mergeCell ref="D341:E341"/>
    <mergeCell ref="D342:E342"/>
    <mergeCell ref="F330:F362"/>
    <mergeCell ref="A297:A307"/>
    <mergeCell ref="D297:E297"/>
    <mergeCell ref="F297:F307"/>
    <mergeCell ref="D298:E298"/>
    <mergeCell ref="D307:E307"/>
    <mergeCell ref="A308:A326"/>
    <mergeCell ref="D308:E308"/>
    <mergeCell ref="F308:F326"/>
    <mergeCell ref="D309:E309"/>
    <mergeCell ref="B318:B326"/>
    <mergeCell ref="C318:C326"/>
    <mergeCell ref="D318:E318"/>
    <mergeCell ref="D319:E319"/>
    <mergeCell ref="D352:E352"/>
    <mergeCell ref="D353:E353"/>
    <mergeCell ref="B330:B340"/>
    <mergeCell ref="C330:C340"/>
    <mergeCell ref="B341:B351"/>
    <mergeCell ref="C341:C351"/>
    <mergeCell ref="A330:A362"/>
    <mergeCell ref="B352:B362"/>
    <mergeCell ref="C352:C362"/>
    <mergeCell ref="A387:A397"/>
    <mergeCell ref="A374:A386"/>
    <mergeCell ref="A363:A373"/>
    <mergeCell ref="B374:B386"/>
    <mergeCell ref="C374:C386"/>
    <mergeCell ref="F363:F397"/>
    <mergeCell ref="D364:E364"/>
    <mergeCell ref="D377:E377"/>
    <mergeCell ref="B387:B397"/>
    <mergeCell ref="C387:C397"/>
    <mergeCell ref="D387:E387"/>
    <mergeCell ref="D388:E388"/>
    <mergeCell ref="C363:C373"/>
    <mergeCell ref="B363:B373"/>
    <mergeCell ref="D363:E363"/>
    <mergeCell ref="D374:E376"/>
    <mergeCell ref="C419:C426"/>
    <mergeCell ref="D419:E419"/>
    <mergeCell ref="D420:E420"/>
    <mergeCell ref="D427:E427"/>
    <mergeCell ref="D428:E428"/>
    <mergeCell ref="A398:F398"/>
    <mergeCell ref="B402:B409"/>
    <mergeCell ref="C402:C409"/>
    <mergeCell ref="D402:E402"/>
    <mergeCell ref="D403:E403"/>
    <mergeCell ref="B401:E401"/>
    <mergeCell ref="D410:E410"/>
    <mergeCell ref="D411:E411"/>
    <mergeCell ref="B410:B417"/>
    <mergeCell ref="C410:C417"/>
    <mergeCell ref="A401:A417"/>
    <mergeCell ref="F402:F417"/>
    <mergeCell ref="D400:E400"/>
    <mergeCell ref="D467:E467"/>
    <mergeCell ref="C467:C473"/>
    <mergeCell ref="D468:E468"/>
    <mergeCell ref="B467:B473"/>
    <mergeCell ref="B435:B442"/>
    <mergeCell ref="D435:E435"/>
    <mergeCell ref="D436:E436"/>
    <mergeCell ref="A418:A442"/>
    <mergeCell ref="F418:F442"/>
    <mergeCell ref="C427:C442"/>
    <mergeCell ref="B427:B434"/>
    <mergeCell ref="A443:A459"/>
    <mergeCell ref="B443:E443"/>
    <mergeCell ref="F443:F459"/>
    <mergeCell ref="B444:B451"/>
    <mergeCell ref="C444:C451"/>
    <mergeCell ref="D444:E444"/>
    <mergeCell ref="D445:E445"/>
    <mergeCell ref="B452:B459"/>
    <mergeCell ref="C452:C459"/>
    <mergeCell ref="D452:E452"/>
    <mergeCell ref="D453:E453"/>
    <mergeCell ref="B418:E418"/>
    <mergeCell ref="B419:B426"/>
    <mergeCell ref="B474:B480"/>
    <mergeCell ref="C474:C480"/>
    <mergeCell ref="D474:E474"/>
    <mergeCell ref="D475:E475"/>
    <mergeCell ref="B460:B466"/>
    <mergeCell ref="C460:C466"/>
    <mergeCell ref="A460:A480"/>
    <mergeCell ref="F460:F480"/>
    <mergeCell ref="A481:A497"/>
    <mergeCell ref="B481:B487"/>
    <mergeCell ref="C481:C487"/>
    <mergeCell ref="D481:E481"/>
    <mergeCell ref="F481:F497"/>
    <mergeCell ref="D482:E482"/>
    <mergeCell ref="B488:B492"/>
    <mergeCell ref="C488:C492"/>
    <mergeCell ref="D488:E488"/>
    <mergeCell ref="D489:E489"/>
    <mergeCell ref="B493:B497"/>
    <mergeCell ref="C493:C497"/>
    <mergeCell ref="D493:E493"/>
    <mergeCell ref="D494:E494"/>
    <mergeCell ref="D460:E460"/>
    <mergeCell ref="D461:E461"/>
    <mergeCell ref="A506:A513"/>
    <mergeCell ref="B506:B511"/>
    <mergeCell ref="C506:C511"/>
    <mergeCell ref="D506:E506"/>
    <mergeCell ref="F506:F513"/>
    <mergeCell ref="D507:E507"/>
    <mergeCell ref="D512:E512"/>
    <mergeCell ref="D513:E513"/>
    <mergeCell ref="A498:A505"/>
    <mergeCell ref="B498:B504"/>
    <mergeCell ref="C498:C504"/>
    <mergeCell ref="D498:E498"/>
    <mergeCell ref="F498:F505"/>
    <mergeCell ref="D499:E499"/>
    <mergeCell ref="D505:E505"/>
    <mergeCell ref="D527:E527"/>
    <mergeCell ref="D528:E528"/>
    <mergeCell ref="A514:F514"/>
    <mergeCell ref="A517:A525"/>
    <mergeCell ref="B517:B524"/>
    <mergeCell ref="C517:C524"/>
    <mergeCell ref="D517:E517"/>
    <mergeCell ref="F517:F525"/>
    <mergeCell ref="D518:E518"/>
    <mergeCell ref="D525:E525"/>
    <mergeCell ref="D515:E515"/>
    <mergeCell ref="D516:E516"/>
    <mergeCell ref="A529:A536"/>
    <mergeCell ref="C529:C536"/>
    <mergeCell ref="A563:F563"/>
    <mergeCell ref="A543:F543"/>
    <mergeCell ref="B546:B552"/>
    <mergeCell ref="C546:C552"/>
    <mergeCell ref="D546:E546"/>
    <mergeCell ref="D547:E547"/>
    <mergeCell ref="D553:E553"/>
    <mergeCell ref="D554:E554"/>
    <mergeCell ref="C553:C558"/>
    <mergeCell ref="B553:B558"/>
    <mergeCell ref="A546:A558"/>
    <mergeCell ref="F546:F558"/>
    <mergeCell ref="D544:E544"/>
    <mergeCell ref="D545:E545"/>
    <mergeCell ref="B529:B532"/>
    <mergeCell ref="F270:F283"/>
    <mergeCell ref="F166:F175"/>
    <mergeCell ref="D173:E173"/>
    <mergeCell ref="A559:F559"/>
    <mergeCell ref="A560:F560"/>
    <mergeCell ref="A561:F561"/>
    <mergeCell ref="A562:F562"/>
    <mergeCell ref="A537:A542"/>
    <mergeCell ref="B537:B539"/>
    <mergeCell ref="D537:E537"/>
    <mergeCell ref="F537:F542"/>
    <mergeCell ref="D538:E538"/>
    <mergeCell ref="B540:B542"/>
    <mergeCell ref="D540:E540"/>
    <mergeCell ref="D541:E541"/>
    <mergeCell ref="C537:C539"/>
    <mergeCell ref="C540:C542"/>
    <mergeCell ref="A526:F526"/>
    <mergeCell ref="D529:E529"/>
    <mergeCell ref="D530:E530"/>
    <mergeCell ref="D533:E533"/>
    <mergeCell ref="D534:E534"/>
    <mergeCell ref="B533:B536"/>
    <mergeCell ref="F529:F536"/>
  </mergeCells>
  <printOptions horizontalCentered="1"/>
  <pageMargins left="0.82677165354330717" right="0" top="0.55118110236220474" bottom="0.35433070866141736" header="0.31496062992125984" footer="0.31496062992125984"/>
  <pageSetup paperSize="9" scale="70" fitToHeight="0" orientation="portrait" r:id="rId1"/>
  <rowBreaks count="17" manualBreakCount="17">
    <brk id="44" max="5" man="1"/>
    <brk id="93" max="5" man="1"/>
    <brk id="139" max="5" man="1"/>
    <brk id="175" max="16383" man="1"/>
    <brk id="189" max="16383" man="1"/>
    <brk id="212" max="16383" man="1"/>
    <brk id="243" max="16383" man="1"/>
    <brk id="266" max="16383" man="1"/>
    <brk id="307" max="5" man="1"/>
    <brk id="326" max="5" man="1"/>
    <brk id="373" max="5" man="1"/>
    <brk id="397" max="5" man="1"/>
    <brk id="426" max="5" man="1"/>
    <brk id="473" max="5" man="1"/>
    <brk id="513" max="16383" man="1"/>
    <brk id="525" max="16383" man="1"/>
    <brk id="542" max="16383" man="1"/>
  </rowBreaks>
  <legacyDrawing r:id="rId2"/>
</worksheet>
</file>

<file path=xl/worksheets/sheet26.xml><?xml version="1.0" encoding="utf-8"?>
<worksheet xmlns="http://schemas.openxmlformats.org/spreadsheetml/2006/main" xmlns:r="http://schemas.openxmlformats.org/officeDocument/2006/relationships">
  <sheetPr>
    <pageSetUpPr fitToPage="1"/>
  </sheetPr>
  <dimension ref="A1:AK37"/>
  <sheetViews>
    <sheetView zoomScaleNormal="100" workbookViewId="0">
      <pane xSplit="7" ySplit="7" topLeftCell="H8" activePane="bottomRight" state="frozen"/>
      <selection pane="topRight" activeCell="H1" sqref="H1"/>
      <selection pane="bottomLeft" activeCell="A8" sqref="A8"/>
      <selection pane="bottomRight"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7.875" customWidth="1"/>
    <col min="8" max="8" width="7.875" bestFit="1" customWidth="1"/>
    <col min="9" max="9" width="7.25" bestFit="1" customWidth="1"/>
    <col min="10" max="10" width="9.25" bestFit="1" customWidth="1"/>
    <col min="11" max="11" width="11.125" customWidth="1"/>
    <col min="12" max="12" width="8.875" customWidth="1"/>
    <col min="13" max="13" width="9.625" customWidth="1"/>
    <col min="14" max="14" width="7.25" customWidth="1"/>
    <col min="15" max="15" width="18.25" customWidth="1"/>
    <col min="16" max="16" width="25.125" customWidth="1"/>
    <col min="18" max="18" width="14.375" customWidth="1"/>
    <col min="20" max="20" width="20.625" customWidth="1"/>
    <col min="30" max="30" width="10.125" bestFit="1" customWidth="1"/>
    <col min="32" max="32" width="9.125" bestFit="1" customWidth="1"/>
    <col min="33" max="33" width="9.75" bestFit="1" customWidth="1"/>
    <col min="34" max="34" width="9.125" bestFit="1" customWidth="1"/>
  </cols>
  <sheetData>
    <row r="1" spans="1:20" ht="39.75" customHeight="1">
      <c r="O1" s="279" t="s">
        <v>604</v>
      </c>
      <c r="P1" s="279"/>
    </row>
    <row r="2" spans="1:20" ht="18.75">
      <c r="A2" s="291" t="s">
        <v>594</v>
      </c>
      <c r="B2" s="291"/>
      <c r="C2" s="291"/>
      <c r="D2" s="291"/>
      <c r="E2" s="291"/>
      <c r="F2" s="291"/>
      <c r="G2" s="291"/>
      <c r="H2" s="291"/>
      <c r="I2" s="291"/>
      <c r="J2" s="291"/>
      <c r="K2" s="291"/>
      <c r="L2" s="291"/>
      <c r="M2" s="291"/>
      <c r="N2" s="291"/>
      <c r="O2" s="291"/>
      <c r="P2" s="291"/>
    </row>
    <row r="3" spans="1:20" ht="18.75">
      <c r="A3" s="294" t="s">
        <v>414</v>
      </c>
      <c r="B3" s="294"/>
      <c r="C3" s="294"/>
      <c r="D3" s="294"/>
      <c r="E3" s="294"/>
      <c r="F3" s="294"/>
      <c r="G3" s="294"/>
      <c r="H3" s="294"/>
      <c r="I3" s="294"/>
      <c r="J3" s="294"/>
      <c r="K3" s="294"/>
      <c r="L3" s="294"/>
      <c r="M3" s="294"/>
      <c r="N3" s="294"/>
      <c r="O3" s="294"/>
      <c r="P3" s="294"/>
    </row>
    <row r="4" spans="1:20" ht="22.5">
      <c r="A4" s="293" t="s">
        <v>413</v>
      </c>
      <c r="B4" s="293"/>
      <c r="C4" s="293"/>
      <c r="D4" s="293"/>
      <c r="E4" s="293"/>
      <c r="F4" s="293"/>
      <c r="G4" s="293"/>
      <c r="H4" s="293"/>
      <c r="I4" s="293"/>
      <c r="J4" s="293"/>
      <c r="K4" s="293"/>
      <c r="L4" s="293"/>
      <c r="M4" s="293"/>
      <c r="N4" s="293"/>
      <c r="O4" s="293"/>
      <c r="P4" s="293"/>
    </row>
    <row r="6" spans="1:20" ht="27.75" customHeight="1">
      <c r="A6" s="353" t="s">
        <v>415</v>
      </c>
      <c r="B6" s="353" t="s">
        <v>595</v>
      </c>
      <c r="C6" s="353" t="s">
        <v>596</v>
      </c>
      <c r="D6" s="353" t="s">
        <v>597</v>
      </c>
      <c r="E6" s="353" t="s">
        <v>692</v>
      </c>
      <c r="F6" s="353" t="s">
        <v>599</v>
      </c>
      <c r="G6" s="357" t="s">
        <v>600</v>
      </c>
      <c r="H6" s="358"/>
      <c r="I6" s="358"/>
      <c r="J6" s="358"/>
      <c r="K6" s="358"/>
      <c r="L6" s="358"/>
      <c r="M6" s="358"/>
      <c r="N6" s="359"/>
      <c r="O6" s="353" t="s">
        <v>601</v>
      </c>
      <c r="P6" s="353" t="s">
        <v>602</v>
      </c>
    </row>
    <row r="7" spans="1:20" ht="61.5"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20">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20" ht="27.75" customHeight="1">
      <c r="A9" s="353">
        <v>1</v>
      </c>
      <c r="B9" s="356" t="s">
        <v>695</v>
      </c>
      <c r="C9" s="39" t="s">
        <v>15</v>
      </c>
      <c r="D9" s="40" t="s">
        <v>683</v>
      </c>
      <c r="E9" s="42">
        <f>E10+E11+E12</f>
        <v>17231.400000000001</v>
      </c>
      <c r="F9" s="42">
        <f>F10+F11+F12</f>
        <v>535844.91899999988</v>
      </c>
      <c r="G9" s="42">
        <f>G10+G11+G12</f>
        <v>54104.299999999996</v>
      </c>
      <c r="H9" s="42">
        <f t="shared" ref="H9:N9" si="0">H10+H11+H12</f>
        <v>55352.5</v>
      </c>
      <c r="I9" s="42">
        <f t="shared" si="0"/>
        <v>45339.899999999994</v>
      </c>
      <c r="J9" s="42">
        <f t="shared" si="0"/>
        <v>94588</v>
      </c>
      <c r="K9" s="42">
        <f t="shared" si="0"/>
        <v>107248.20000000001</v>
      </c>
      <c r="L9" s="42">
        <f t="shared" si="0"/>
        <v>107727.41899999999</v>
      </c>
      <c r="M9" s="42">
        <f t="shared" si="0"/>
        <v>37865.300000000003</v>
      </c>
      <c r="N9" s="42">
        <f t="shared" si="0"/>
        <v>33619.299999999996</v>
      </c>
      <c r="O9" s="43"/>
      <c r="P9" s="355" t="s">
        <v>606</v>
      </c>
    </row>
    <row r="10" spans="1:20" ht="36">
      <c r="A10" s="353"/>
      <c r="B10" s="356"/>
      <c r="C10" s="39" t="s">
        <v>315</v>
      </c>
      <c r="D10" s="40" t="s">
        <v>513</v>
      </c>
      <c r="E10" s="46">
        <f>E14+E18+E22+E26+E30</f>
        <v>17231.400000000001</v>
      </c>
      <c r="F10" s="42">
        <f>G10+H10+I10+J10+K10+L10+M10+N10</f>
        <v>501396.71899999992</v>
      </c>
      <c r="G10" s="42">
        <f>G14+G18+G22+G26+G30</f>
        <v>54104.299999999996</v>
      </c>
      <c r="H10" s="42">
        <f t="shared" ref="H10:N10" si="1">H14+H18+H22+H26+H30</f>
        <v>55352.5</v>
      </c>
      <c r="I10" s="42">
        <f t="shared" si="1"/>
        <v>42149.899999999994</v>
      </c>
      <c r="J10" s="42">
        <f t="shared" si="1"/>
        <v>91501.5</v>
      </c>
      <c r="K10" s="42">
        <f t="shared" si="1"/>
        <v>95472</v>
      </c>
      <c r="L10" s="42">
        <f t="shared" si="1"/>
        <v>91331.918999999994</v>
      </c>
      <c r="M10" s="42">
        <f t="shared" si="1"/>
        <v>37865.300000000003</v>
      </c>
      <c r="N10" s="42">
        <f t="shared" si="1"/>
        <v>33619.299999999996</v>
      </c>
      <c r="O10" s="38" t="s">
        <v>603</v>
      </c>
      <c r="P10" s="355"/>
    </row>
    <row r="11" spans="1:20" ht="24">
      <c r="A11" s="353"/>
      <c r="B11" s="356"/>
      <c r="C11" s="39" t="s">
        <v>18</v>
      </c>
      <c r="D11" s="40" t="s">
        <v>513</v>
      </c>
      <c r="E11" s="46">
        <f>E15+E19+E23+E27+E31</f>
        <v>0</v>
      </c>
      <c r="F11" s="42">
        <f>G11+H11+I11+J11+K11+L11+M11+N11</f>
        <v>21640.1</v>
      </c>
      <c r="G11" s="42">
        <f t="shared" ref="G11:N11" si="2">G15+G19+G23+G27+G31</f>
        <v>0</v>
      </c>
      <c r="H11" s="42">
        <f t="shared" si="2"/>
        <v>0</v>
      </c>
      <c r="I11" s="42">
        <f t="shared" si="2"/>
        <v>3190</v>
      </c>
      <c r="J11" s="42">
        <f t="shared" si="2"/>
        <v>3086.5</v>
      </c>
      <c r="K11" s="42">
        <f t="shared" si="2"/>
        <v>3189.1</v>
      </c>
      <c r="L11" s="42">
        <f t="shared" si="2"/>
        <v>12174.5</v>
      </c>
      <c r="M11" s="42">
        <f t="shared" si="2"/>
        <v>0</v>
      </c>
      <c r="N11" s="42">
        <f t="shared" si="2"/>
        <v>0</v>
      </c>
      <c r="O11" s="100"/>
      <c r="P11" s="355"/>
      <c r="T11" s="48"/>
    </row>
    <row r="12" spans="1:20" ht="33.75" customHeight="1">
      <c r="A12" s="353"/>
      <c r="B12" s="356"/>
      <c r="C12" s="39" t="s">
        <v>398</v>
      </c>
      <c r="D12" s="40" t="s">
        <v>513</v>
      </c>
      <c r="E12" s="46">
        <f>E16+E20+E24+E28+E32</f>
        <v>0</v>
      </c>
      <c r="F12" s="42">
        <f>G12+H12+I12+J12+K12+L12+M12+N12</f>
        <v>12808.1</v>
      </c>
      <c r="G12" s="42">
        <f t="shared" ref="G12:N12" si="3">G16+G20+G24+G28+G32</f>
        <v>0</v>
      </c>
      <c r="H12" s="42">
        <f t="shared" si="3"/>
        <v>0</v>
      </c>
      <c r="I12" s="42">
        <f t="shared" si="3"/>
        <v>0</v>
      </c>
      <c r="J12" s="42">
        <f t="shared" si="3"/>
        <v>0</v>
      </c>
      <c r="K12" s="42">
        <f t="shared" si="3"/>
        <v>8587.1</v>
      </c>
      <c r="L12" s="42">
        <f t="shared" si="3"/>
        <v>4221</v>
      </c>
      <c r="M12" s="42">
        <f t="shared" si="3"/>
        <v>0</v>
      </c>
      <c r="N12" s="42">
        <f t="shared" si="3"/>
        <v>0</v>
      </c>
      <c r="O12" s="37" t="s">
        <v>513</v>
      </c>
      <c r="P12" s="355"/>
    </row>
    <row r="13" spans="1:20" ht="27.75" customHeight="1">
      <c r="A13" s="353" t="s">
        <v>607</v>
      </c>
      <c r="B13" s="354" t="s">
        <v>696</v>
      </c>
      <c r="C13" s="39" t="s">
        <v>15</v>
      </c>
      <c r="D13" s="40" t="s">
        <v>683</v>
      </c>
      <c r="E13" s="46">
        <f>E14+E15+E16</f>
        <v>16920</v>
      </c>
      <c r="F13" s="42">
        <f>F14+F15+F16</f>
        <v>215539.07400000002</v>
      </c>
      <c r="G13" s="42">
        <f>G14+G15+G16</f>
        <v>29153.599999999999</v>
      </c>
      <c r="H13" s="42">
        <f t="shared" ref="H13:N13" si="4">H14+H15+H16</f>
        <v>30312.2</v>
      </c>
      <c r="I13" s="42">
        <f t="shared" si="4"/>
        <v>25132.9</v>
      </c>
      <c r="J13" s="42">
        <f t="shared" si="4"/>
        <v>48498.7</v>
      </c>
      <c r="K13" s="42">
        <f t="shared" si="4"/>
        <v>23796.3</v>
      </c>
      <c r="L13" s="42">
        <f t="shared" si="4"/>
        <v>24698.874</v>
      </c>
      <c r="M13" s="42">
        <f t="shared" si="4"/>
        <v>16220.8</v>
      </c>
      <c r="N13" s="42">
        <f t="shared" si="4"/>
        <v>17725.7</v>
      </c>
      <c r="O13" s="44"/>
      <c r="P13" s="355"/>
    </row>
    <row r="14" spans="1:20" ht="36">
      <c r="A14" s="353"/>
      <c r="B14" s="354"/>
      <c r="C14" s="38" t="s">
        <v>315</v>
      </c>
      <c r="D14" s="37" t="s">
        <v>513</v>
      </c>
      <c r="E14" s="45">
        <v>16920</v>
      </c>
      <c r="F14" s="42">
        <f>G14+H14+I14+J14+K14+L14+M14+N14</f>
        <v>215539.07400000002</v>
      </c>
      <c r="G14" s="45">
        <v>29153.599999999999</v>
      </c>
      <c r="H14" s="45">
        <v>30312.2</v>
      </c>
      <c r="I14" s="45">
        <v>25132.9</v>
      </c>
      <c r="J14" s="45">
        <v>48498.7</v>
      </c>
      <c r="K14" s="45">
        <v>23796.3</v>
      </c>
      <c r="L14" s="45">
        <f>24472.2-266.826+370.6+122.9</f>
        <v>24698.874</v>
      </c>
      <c r="M14" s="45">
        <v>16220.8</v>
      </c>
      <c r="N14" s="45">
        <v>17725.7</v>
      </c>
      <c r="O14" s="38" t="s">
        <v>608</v>
      </c>
      <c r="P14" s="355"/>
      <c r="R14" s="120">
        <f>'Приложение №12'!D6+'Приложение №12'!D17+'Приложение №12'!D28</f>
        <v>215539.07</v>
      </c>
      <c r="S14" s="83">
        <f>R14-F14</f>
        <v>-4.0000000153668225E-3</v>
      </c>
    </row>
    <row r="15" spans="1:20" ht="29.25" customHeight="1">
      <c r="A15" s="353"/>
      <c r="B15" s="354"/>
      <c r="C15" s="38" t="s">
        <v>18</v>
      </c>
      <c r="D15" s="37" t="s">
        <v>513</v>
      </c>
      <c r="E15" s="45">
        <v>0</v>
      </c>
      <c r="F15" s="42">
        <f t="shared" ref="F15:F16" si="5">G15+H15+I15+J15+K15+L15+M15+N15</f>
        <v>0</v>
      </c>
      <c r="G15" s="45">
        <v>0</v>
      </c>
      <c r="H15" s="45">
        <v>0</v>
      </c>
      <c r="I15" s="45">
        <v>0</v>
      </c>
      <c r="J15" s="45">
        <v>0</v>
      </c>
      <c r="K15" s="45">
        <v>0</v>
      </c>
      <c r="L15" s="45">
        <v>0</v>
      </c>
      <c r="M15" s="45">
        <v>0</v>
      </c>
      <c r="N15" s="45">
        <v>0</v>
      </c>
      <c r="O15" s="37" t="s">
        <v>513</v>
      </c>
      <c r="P15" s="355"/>
    </row>
    <row r="16" spans="1:20" ht="28.5" customHeight="1">
      <c r="A16" s="353"/>
      <c r="B16" s="354"/>
      <c r="C16" s="38" t="s">
        <v>398</v>
      </c>
      <c r="D16" s="37" t="s">
        <v>513</v>
      </c>
      <c r="E16" s="45">
        <v>0</v>
      </c>
      <c r="F16" s="42">
        <f t="shared" si="5"/>
        <v>0</v>
      </c>
      <c r="G16" s="45">
        <v>0</v>
      </c>
      <c r="H16" s="45">
        <v>0</v>
      </c>
      <c r="I16" s="45">
        <v>0</v>
      </c>
      <c r="J16" s="45">
        <v>0</v>
      </c>
      <c r="K16" s="45">
        <v>0</v>
      </c>
      <c r="L16" s="45">
        <v>0</v>
      </c>
      <c r="M16" s="45">
        <v>0</v>
      </c>
      <c r="N16" s="45">
        <v>0</v>
      </c>
      <c r="O16" s="37" t="s">
        <v>513</v>
      </c>
      <c r="P16" s="355"/>
    </row>
    <row r="17" spans="1:37" ht="25.5" customHeight="1">
      <c r="A17" s="353" t="s">
        <v>609</v>
      </c>
      <c r="B17" s="354" t="s">
        <v>755</v>
      </c>
      <c r="C17" s="39" t="s">
        <v>15</v>
      </c>
      <c r="D17" s="40" t="s">
        <v>683</v>
      </c>
      <c r="E17" s="46">
        <f t="shared" ref="E17:N17" si="6">E18+E19+E20</f>
        <v>0</v>
      </c>
      <c r="F17" s="42">
        <f>F18+F19+F20</f>
        <v>268177.31200000003</v>
      </c>
      <c r="G17" s="42">
        <f t="shared" si="6"/>
        <v>24639.3</v>
      </c>
      <c r="H17" s="42">
        <f t="shared" si="6"/>
        <v>24464</v>
      </c>
      <c r="I17" s="42">
        <f t="shared" si="6"/>
        <v>15676.3</v>
      </c>
      <c r="J17" s="42">
        <f t="shared" si="6"/>
        <v>41231.5</v>
      </c>
      <c r="K17" s="42">
        <f t="shared" si="6"/>
        <v>68033</v>
      </c>
      <c r="L17" s="42">
        <f t="shared" si="6"/>
        <v>60851.212</v>
      </c>
      <c r="M17" s="42">
        <f t="shared" si="6"/>
        <v>19203</v>
      </c>
      <c r="N17" s="42">
        <f t="shared" si="6"/>
        <v>14079</v>
      </c>
      <c r="O17" s="44"/>
      <c r="P17" s="355"/>
      <c r="T17" s="123" t="s">
        <v>764</v>
      </c>
      <c r="U17" s="123"/>
      <c r="V17">
        <v>2017</v>
      </c>
      <c r="X17" s="121">
        <v>2018</v>
      </c>
      <c r="Y17" s="121"/>
      <c r="Z17" s="123">
        <v>2019</v>
      </c>
      <c r="AA17" s="123"/>
      <c r="AB17">
        <v>2020</v>
      </c>
      <c r="AD17">
        <v>2021</v>
      </c>
      <c r="AF17">
        <v>2022</v>
      </c>
      <c r="AH17">
        <v>2023</v>
      </c>
      <c r="AK17" t="s">
        <v>765</v>
      </c>
    </row>
    <row r="18" spans="1:37" ht="65.25" customHeight="1">
      <c r="A18" s="353"/>
      <c r="B18" s="354"/>
      <c r="C18" s="38" t="s">
        <v>315</v>
      </c>
      <c r="D18" s="37" t="s">
        <v>513</v>
      </c>
      <c r="E18" s="45">
        <v>0</v>
      </c>
      <c r="F18" s="42">
        <f>G18+H18+I18+J18+K18+L18+M18+N18</f>
        <v>265136.31200000003</v>
      </c>
      <c r="G18" s="45">
        <v>24639.3</v>
      </c>
      <c r="H18" s="45">
        <v>24464</v>
      </c>
      <c r="I18" s="45">
        <v>15676.3</v>
      </c>
      <c r="J18" s="45">
        <v>41231.5</v>
      </c>
      <c r="K18" s="45">
        <v>68033</v>
      </c>
      <c r="L18" s="45">
        <f>62235.23-2861.721-372.727-121.832-254.527-30-3489.1-2300+3491.4-430.441-672.3-2800+5800-122.9-260.87</f>
        <v>57810.212</v>
      </c>
      <c r="M18" s="45">
        <f>3155.5+8146.6+480+3926.5+3494.4</f>
        <v>19203</v>
      </c>
      <c r="N18" s="45">
        <v>14079</v>
      </c>
      <c r="O18" s="38" t="s">
        <v>608</v>
      </c>
      <c r="P18" s="355"/>
      <c r="R18" s="119">
        <f>'Приложение №12'!D37+'Приложение №12'!D46+'Приложение №12'!D57+'Приложение №12'!D68+'Приложение №12'!D79+'Приложение №12'!D83+'Приложение №12'!D94+'Приложение №12'!D105+'Приложение №12'!D128+'Приложение №12'!D140</f>
        <v>265136.32999999996</v>
      </c>
      <c r="S18" s="125">
        <f>R18-F18</f>
        <v>1.7999999923631549E-2</v>
      </c>
      <c r="T18" s="124">
        <f>'Приложение №12'!E39+'Приложение №12'!E48+'Приложение №12'!E59+'Приложение №12'!E70+'Приложение №12'!E85+'Приложение №12'!E96+'Приложение №12'!E107+'Приложение №12'!E130+'Приложение №12'!E142</f>
        <v>24639.3</v>
      </c>
      <c r="U18" s="124">
        <f>G18-T18</f>
        <v>0</v>
      </c>
      <c r="V18" s="48">
        <f>'Приложение №12'!E40+'Приложение №12'!E49+'Приложение №12'!E60+'Приложение №12'!E71+'Приложение №12'!E86+'Приложение №12'!E97+'Приложение №12'!E108+'Приложение №12'!E131+'Приложение №12'!E143</f>
        <v>24464</v>
      </c>
      <c r="W18" s="125">
        <f>H18-V18</f>
        <v>0</v>
      </c>
      <c r="X18" s="122">
        <f>'Приложение №12'!E41+'Приложение №12'!E50+'Приложение №12'!E61+'Приложение №12'!E72+'Приложение №12'!E87+'Приложение №12'!E98+'Приложение №12'!E109+'Приложение №12'!E132+'Приложение №12'!E144</f>
        <v>15676.3</v>
      </c>
      <c r="Y18" s="122">
        <f>I18-X18</f>
        <v>0</v>
      </c>
      <c r="Z18" s="124">
        <f>'Приложение №12'!E33+'Приложение №12'!E42+'Приложение №12'!E51+'Приложение №12'!E62+'Приложение №12'!E73+'Приложение №12'!E88+'Приложение №12'!E99+'Приложение №12'!E110+'Приложение №12'!E133+'Приложение №12'!E145</f>
        <v>41231.5</v>
      </c>
      <c r="AA18" s="124">
        <f>J17-Z18</f>
        <v>0</v>
      </c>
      <c r="AB18" s="48">
        <f>'Приложение №12'!E43+'Приложение №12'!E52+'Приложение №12'!E63+'Приложение №12'!E74+'Приложение №12'!E89+'Приложение №12'!E100+'Приложение №12'!E111+'Приложение №12'!E134+'Приложение №12'!E146</f>
        <v>68033</v>
      </c>
      <c r="AC18" s="125">
        <f>K18-AB18</f>
        <v>0</v>
      </c>
      <c r="AD18" s="120">
        <f>'Приложение №12'!E44+'Приложение №12'!E53+'Приложение №12'!E64+'Приложение №12'!E75+'Приложение №12'!E81+'Приложение №12'!E90+'Приложение №12'!E101+'Приложение №12'!E112+'Приложение №12'!E135+'Приложение №12'!E147</f>
        <v>57810.229999999996</v>
      </c>
      <c r="AE18" s="125">
        <f>L18-AD18</f>
        <v>-1.7999999996391125E-2</v>
      </c>
      <c r="AF18" s="119">
        <f>'Приложение №12'!E54+'Приложение №12'!E65+'Приложение №12'!E76+'Приложение №12'!E91+'Приложение №12'!E102+'Приложение №12'!E113+'Приложение №12'!E136+'Приложение №12'!E148</f>
        <v>19203</v>
      </c>
      <c r="AG18" s="126">
        <f>M18-AF18</f>
        <v>0</v>
      </c>
      <c r="AH18" s="119">
        <f>'Приложение №12'!E55+'Приложение №12'!E66+'Приложение №12'!E77+'Приложение №12'!E92+'Приложение №12'!E103+'Приложение №12'!E114+'Приложение №12'!E137+'Приложение №12'!E149</f>
        <v>14079</v>
      </c>
      <c r="AI18" s="126">
        <f>N18-AH18</f>
        <v>0</v>
      </c>
      <c r="AK18" s="125">
        <f>AI18+AG18+AE18+AC18+AA18+Y18+W18+U18</f>
        <v>-1.7999999996391125E-2</v>
      </c>
    </row>
    <row r="19" spans="1:37" ht="33" customHeight="1">
      <c r="A19" s="353"/>
      <c r="B19" s="354"/>
      <c r="C19" s="38" t="s">
        <v>18</v>
      </c>
      <c r="D19" s="37" t="s">
        <v>513</v>
      </c>
      <c r="E19" s="45">
        <v>0</v>
      </c>
      <c r="F19" s="42">
        <f>G19+H19+I19+J19+K19+L19+M19+N19</f>
        <v>3041</v>
      </c>
      <c r="G19" s="45">
        <v>0</v>
      </c>
      <c r="H19" s="45">
        <v>0</v>
      </c>
      <c r="I19" s="45">
        <v>0</v>
      </c>
      <c r="J19" s="45">
        <v>0</v>
      </c>
      <c r="K19" s="45">
        <v>0</v>
      </c>
      <c r="L19" s="45">
        <v>3041</v>
      </c>
      <c r="M19" s="45">
        <v>0</v>
      </c>
      <c r="N19" s="45">
        <v>0</v>
      </c>
      <c r="O19" s="100"/>
      <c r="P19" s="355"/>
      <c r="R19" s="119">
        <f>'Приложение №12'!E139</f>
        <v>3041</v>
      </c>
    </row>
    <row r="20" spans="1:37" ht="263.25" customHeight="1">
      <c r="A20" s="353"/>
      <c r="B20" s="354"/>
      <c r="C20" s="38" t="s">
        <v>398</v>
      </c>
      <c r="D20" s="37" t="s">
        <v>513</v>
      </c>
      <c r="E20" s="45">
        <v>0</v>
      </c>
      <c r="F20" s="42">
        <f>G20+H20+I20+J20+K20+L20+M20+N20</f>
        <v>0</v>
      </c>
      <c r="G20" s="45">
        <v>0</v>
      </c>
      <c r="H20" s="45">
        <v>0</v>
      </c>
      <c r="I20" s="45">
        <v>0</v>
      </c>
      <c r="J20" s="45">
        <v>0</v>
      </c>
      <c r="K20" s="45">
        <v>0</v>
      </c>
      <c r="L20" s="45">
        <v>0</v>
      </c>
      <c r="M20" s="45">
        <v>0</v>
      </c>
      <c r="N20" s="45">
        <v>0</v>
      </c>
      <c r="O20" s="37" t="s">
        <v>513</v>
      </c>
      <c r="P20" s="355"/>
    </row>
    <row r="21" spans="1:37" ht="24.6" customHeight="1">
      <c r="A21" s="353" t="s">
        <v>610</v>
      </c>
      <c r="B21" s="354" t="s">
        <v>760</v>
      </c>
      <c r="C21" s="39" t="s">
        <v>15</v>
      </c>
      <c r="D21" s="40" t="s">
        <v>683</v>
      </c>
      <c r="E21" s="46">
        <f t="shared" ref="E21:N21" si="7">E22+E23+E24</f>
        <v>311.39999999999998</v>
      </c>
      <c r="F21" s="42">
        <f>F22+F23+F24</f>
        <v>17052.032999999999</v>
      </c>
      <c r="G21" s="42">
        <f t="shared" si="7"/>
        <v>311.39999999999998</v>
      </c>
      <c r="H21" s="42">
        <f t="shared" si="7"/>
        <v>576.29999999999995</v>
      </c>
      <c r="I21" s="42">
        <f t="shared" si="7"/>
        <v>688.5</v>
      </c>
      <c r="J21" s="42">
        <f t="shared" si="7"/>
        <v>798.6</v>
      </c>
      <c r="K21" s="42">
        <f t="shared" si="7"/>
        <v>1653.9</v>
      </c>
      <c r="L21" s="42">
        <f t="shared" si="7"/>
        <v>10071.633</v>
      </c>
      <c r="M21" s="42">
        <f t="shared" si="7"/>
        <v>1789.3000000000002</v>
      </c>
      <c r="N21" s="42">
        <f t="shared" si="7"/>
        <v>1162.4000000000001</v>
      </c>
      <c r="O21" s="44"/>
      <c r="P21" s="355"/>
    </row>
    <row r="22" spans="1:37" ht="67.5" customHeight="1">
      <c r="A22" s="353"/>
      <c r="B22" s="354"/>
      <c r="C22" s="38" t="s">
        <v>315</v>
      </c>
      <c r="D22" s="37" t="s">
        <v>513</v>
      </c>
      <c r="E22" s="45">
        <v>311.39999999999998</v>
      </c>
      <c r="F22" s="42">
        <f>G22+H22+I22+J22+K22+L22+M22+N22</f>
        <v>11096.532999999999</v>
      </c>
      <c r="G22" s="45">
        <v>311.39999999999998</v>
      </c>
      <c r="H22" s="45">
        <v>576.29999999999995</v>
      </c>
      <c r="I22" s="45">
        <v>688.5</v>
      </c>
      <c r="J22" s="45">
        <v>798.6</v>
      </c>
      <c r="K22" s="45">
        <v>1653.9</v>
      </c>
      <c r="L22" s="45">
        <f>448.3+2861.721+372.727+388.658+254.527-100.2+130.2-239.8</f>
        <v>4116.1329999999998</v>
      </c>
      <c r="M22" s="45">
        <f>1162.4-336.4-246.1-412.6+1022+600</f>
        <v>1789.3000000000002</v>
      </c>
      <c r="N22" s="45">
        <v>1162.4000000000001</v>
      </c>
      <c r="O22" s="38" t="s">
        <v>608</v>
      </c>
      <c r="P22" s="355"/>
      <c r="R22" s="119">
        <f>'Приложение №12'!D116</f>
        <v>11096.532999999999</v>
      </c>
    </row>
    <row r="23" spans="1:37" ht="36" customHeight="1">
      <c r="A23" s="353"/>
      <c r="B23" s="354"/>
      <c r="C23" s="38" t="s">
        <v>18</v>
      </c>
      <c r="D23" s="37" t="s">
        <v>513</v>
      </c>
      <c r="E23" s="45">
        <v>0</v>
      </c>
      <c r="F23" s="42">
        <f t="shared" ref="F23:F24" si="8">G23+H23+I23+J23+K23+L23+M23+N23</f>
        <v>5955.5</v>
      </c>
      <c r="G23" s="45">
        <v>0</v>
      </c>
      <c r="H23" s="45">
        <v>0</v>
      </c>
      <c r="I23" s="45">
        <v>0</v>
      </c>
      <c r="J23" s="45">
        <v>0</v>
      </c>
      <c r="K23" s="45">
        <v>0</v>
      </c>
      <c r="L23" s="45">
        <v>5955.5</v>
      </c>
      <c r="M23" s="45">
        <v>0</v>
      </c>
      <c r="N23" s="45">
        <v>0</v>
      </c>
      <c r="O23" s="37" t="s">
        <v>513</v>
      </c>
      <c r="P23" s="355"/>
      <c r="R23" s="119">
        <f>'Приложение №12'!D126</f>
        <v>5955.5</v>
      </c>
    </row>
    <row r="24" spans="1:37" ht="46.5" customHeight="1">
      <c r="A24" s="353"/>
      <c r="B24" s="354"/>
      <c r="C24" s="38" t="s">
        <v>398</v>
      </c>
      <c r="D24" s="37" t="s">
        <v>513</v>
      </c>
      <c r="E24" s="45">
        <v>0</v>
      </c>
      <c r="F24" s="42">
        <f t="shared" si="8"/>
        <v>0</v>
      </c>
      <c r="G24" s="45">
        <v>0</v>
      </c>
      <c r="H24" s="45">
        <v>0</v>
      </c>
      <c r="I24" s="45">
        <v>0</v>
      </c>
      <c r="J24" s="45">
        <v>0</v>
      </c>
      <c r="K24" s="45">
        <v>0</v>
      </c>
      <c r="L24" s="45">
        <v>0</v>
      </c>
      <c r="M24" s="45">
        <v>0</v>
      </c>
      <c r="N24" s="45">
        <v>0</v>
      </c>
      <c r="O24" s="37" t="s">
        <v>513</v>
      </c>
      <c r="P24" s="355"/>
      <c r="R24" s="119"/>
    </row>
    <row r="25" spans="1:37" ht="24" customHeight="1">
      <c r="A25" s="353" t="s">
        <v>611</v>
      </c>
      <c r="B25" s="354" t="s">
        <v>697</v>
      </c>
      <c r="C25" s="39" t="s">
        <v>15</v>
      </c>
      <c r="D25" s="40" t="s">
        <v>683</v>
      </c>
      <c r="E25" s="46">
        <f t="shared" ref="E25:N25" si="9">E26+E27+E28</f>
        <v>0</v>
      </c>
      <c r="F25" s="42">
        <f t="shared" si="9"/>
        <v>16355</v>
      </c>
      <c r="G25" s="42">
        <f t="shared" si="9"/>
        <v>0</v>
      </c>
      <c r="H25" s="42">
        <f t="shared" si="9"/>
        <v>0</v>
      </c>
      <c r="I25" s="42">
        <f t="shared" si="9"/>
        <v>3842.2</v>
      </c>
      <c r="J25" s="42">
        <f t="shared" si="9"/>
        <v>3738.7</v>
      </c>
      <c r="K25" s="42">
        <f t="shared" si="9"/>
        <v>3841.3</v>
      </c>
      <c r="L25" s="42">
        <f t="shared" si="9"/>
        <v>3628.4</v>
      </c>
      <c r="M25" s="42">
        <f t="shared" si="9"/>
        <v>652.20000000000005</v>
      </c>
      <c r="N25" s="42">
        <f t="shared" si="9"/>
        <v>652.20000000000005</v>
      </c>
      <c r="O25" s="44"/>
      <c r="P25" s="355"/>
    </row>
    <row r="26" spans="1:37" ht="63" customHeight="1">
      <c r="A26" s="353"/>
      <c r="B26" s="354"/>
      <c r="C26" s="38" t="s">
        <v>315</v>
      </c>
      <c r="D26" s="37" t="s">
        <v>513</v>
      </c>
      <c r="E26" s="45">
        <v>0</v>
      </c>
      <c r="F26" s="42">
        <f>G26+H26+I26+J26+K26+L26+M26+N26</f>
        <v>3711.3999999999996</v>
      </c>
      <c r="G26" s="45">
        <v>0</v>
      </c>
      <c r="H26" s="45">
        <v>0</v>
      </c>
      <c r="I26" s="45">
        <v>652.20000000000005</v>
      </c>
      <c r="J26" s="45">
        <v>652.20000000000005</v>
      </c>
      <c r="K26" s="45">
        <v>652.20000000000005</v>
      </c>
      <c r="L26" s="45">
        <v>450.4</v>
      </c>
      <c r="M26" s="45">
        <v>652.20000000000005</v>
      </c>
      <c r="N26" s="45">
        <v>652.20000000000005</v>
      </c>
      <c r="O26" s="38" t="s">
        <v>608</v>
      </c>
      <c r="P26" s="355"/>
      <c r="R26" s="119">
        <f>'Приложение №12'!D151</f>
        <v>3711.3999999999996</v>
      </c>
    </row>
    <row r="27" spans="1:37" ht="34.5" customHeight="1">
      <c r="A27" s="353"/>
      <c r="B27" s="354"/>
      <c r="C27" s="38" t="s">
        <v>18</v>
      </c>
      <c r="D27" s="37" t="s">
        <v>513</v>
      </c>
      <c r="E27" s="45">
        <v>0</v>
      </c>
      <c r="F27" s="42">
        <f t="shared" ref="F27:F28" si="10">G27+H27+I27+J27+K27+L27+M27+N27</f>
        <v>12643.6</v>
      </c>
      <c r="G27" s="45">
        <v>0</v>
      </c>
      <c r="H27" s="45">
        <v>0</v>
      </c>
      <c r="I27" s="45">
        <v>3190</v>
      </c>
      <c r="J27" s="45">
        <v>3086.5</v>
      </c>
      <c r="K27" s="45">
        <v>3189.1</v>
      </c>
      <c r="L27" s="45">
        <v>3178</v>
      </c>
      <c r="M27" s="45">
        <v>0</v>
      </c>
      <c r="N27" s="45">
        <v>0</v>
      </c>
      <c r="O27" s="37" t="s">
        <v>513</v>
      </c>
      <c r="P27" s="355"/>
      <c r="R27" s="119">
        <f>'Приложение №12'!D159</f>
        <v>12643.6</v>
      </c>
    </row>
    <row r="28" spans="1:37" ht="33" customHeight="1">
      <c r="A28" s="353"/>
      <c r="B28" s="354"/>
      <c r="C28" s="38" t="s">
        <v>398</v>
      </c>
      <c r="D28" s="37" t="s">
        <v>513</v>
      </c>
      <c r="E28" s="45">
        <v>0</v>
      </c>
      <c r="F28" s="42">
        <f t="shared" si="10"/>
        <v>0</v>
      </c>
      <c r="G28" s="45">
        <v>0</v>
      </c>
      <c r="H28" s="45">
        <v>0</v>
      </c>
      <c r="I28" s="45">
        <v>0</v>
      </c>
      <c r="J28" s="45">
        <v>0</v>
      </c>
      <c r="K28" s="45">
        <v>0</v>
      </c>
      <c r="L28" s="45">
        <v>0</v>
      </c>
      <c r="M28" s="45">
        <v>0</v>
      </c>
      <c r="N28" s="45">
        <v>0</v>
      </c>
      <c r="O28" s="37" t="s">
        <v>513</v>
      </c>
      <c r="P28" s="355"/>
      <c r="R28" s="119"/>
    </row>
    <row r="29" spans="1:37" ht="22.5" customHeight="1">
      <c r="A29" s="353" t="s">
        <v>612</v>
      </c>
      <c r="B29" s="354" t="s">
        <v>698</v>
      </c>
      <c r="C29" s="39" t="s">
        <v>15</v>
      </c>
      <c r="D29" s="40" t="s">
        <v>683</v>
      </c>
      <c r="E29" s="46">
        <f t="shared" ref="E29:L29" si="11">E30+E31+E32</f>
        <v>0</v>
      </c>
      <c r="F29" s="42">
        <f>F30+F31+F32</f>
        <v>18721.5</v>
      </c>
      <c r="G29" s="42">
        <f t="shared" si="11"/>
        <v>0</v>
      </c>
      <c r="H29" s="42">
        <f t="shared" si="11"/>
        <v>0</v>
      </c>
      <c r="I29" s="42">
        <f t="shared" si="11"/>
        <v>0</v>
      </c>
      <c r="J29" s="42">
        <f t="shared" si="11"/>
        <v>320.5</v>
      </c>
      <c r="K29" s="42">
        <f t="shared" si="11"/>
        <v>9923.7000000000007</v>
      </c>
      <c r="L29" s="42">
        <f t="shared" si="11"/>
        <v>8477.2999999999993</v>
      </c>
      <c r="M29" s="42">
        <f t="shared" ref="M29" si="12">M30+M31+M32</f>
        <v>0</v>
      </c>
      <c r="N29" s="42">
        <f t="shared" ref="N29" si="13">N30+N31+N32</f>
        <v>0</v>
      </c>
      <c r="O29" s="44"/>
      <c r="P29" s="355" t="s">
        <v>614</v>
      </c>
    </row>
    <row r="30" spans="1:37" ht="72">
      <c r="A30" s="353"/>
      <c r="B30" s="354"/>
      <c r="C30" s="38" t="s">
        <v>315</v>
      </c>
      <c r="D30" s="37" t="s">
        <v>513</v>
      </c>
      <c r="E30" s="45">
        <v>0</v>
      </c>
      <c r="F30" s="42">
        <f>G30+H30+I30+J30+K30+L30+M30+N30</f>
        <v>5913.4</v>
      </c>
      <c r="G30" s="45">
        <v>0</v>
      </c>
      <c r="H30" s="45">
        <v>0</v>
      </c>
      <c r="I30" s="45">
        <v>0</v>
      </c>
      <c r="J30" s="45">
        <v>320.5</v>
      </c>
      <c r="K30" s="45">
        <v>1336.6</v>
      </c>
      <c r="L30" s="45">
        <f>431+3825.3</f>
        <v>4256.3</v>
      </c>
      <c r="M30" s="45">
        <v>0</v>
      </c>
      <c r="N30" s="45">
        <v>0</v>
      </c>
      <c r="O30" s="38" t="s">
        <v>613</v>
      </c>
      <c r="P30" s="355"/>
      <c r="R30">
        <f>'Приложение №12'!D166</f>
        <v>5913.4</v>
      </c>
    </row>
    <row r="31" spans="1:37" ht="24.6" customHeight="1">
      <c r="A31" s="353"/>
      <c r="B31" s="354"/>
      <c r="C31" s="38" t="s">
        <v>18</v>
      </c>
      <c r="D31" s="37" t="s">
        <v>513</v>
      </c>
      <c r="E31" s="45">
        <v>0</v>
      </c>
      <c r="F31" s="42">
        <f t="shared" ref="F31:F32" si="14">G31+H31+I31+J31+K31+L31+M31+N31</f>
        <v>0</v>
      </c>
      <c r="G31" s="45">
        <v>0</v>
      </c>
      <c r="H31" s="45">
        <v>0</v>
      </c>
      <c r="I31" s="45">
        <v>0</v>
      </c>
      <c r="J31" s="45">
        <v>0</v>
      </c>
      <c r="K31" s="45">
        <v>0</v>
      </c>
      <c r="L31" s="45">
        <v>0</v>
      </c>
      <c r="M31" s="45">
        <v>0</v>
      </c>
      <c r="N31" s="45">
        <v>0</v>
      </c>
      <c r="O31" s="37" t="s">
        <v>513</v>
      </c>
      <c r="P31" s="355"/>
      <c r="R31">
        <f>'Приложение №12'!D173</f>
        <v>0</v>
      </c>
    </row>
    <row r="32" spans="1:37" ht="21" customHeight="1">
      <c r="A32" s="353"/>
      <c r="B32" s="354"/>
      <c r="C32" s="38" t="s">
        <v>398</v>
      </c>
      <c r="D32" s="37" t="s">
        <v>513</v>
      </c>
      <c r="E32" s="45">
        <v>0</v>
      </c>
      <c r="F32" s="42">
        <f t="shared" si="14"/>
        <v>12808.1</v>
      </c>
      <c r="G32" s="45">
        <v>0</v>
      </c>
      <c r="H32" s="45">
        <v>0</v>
      </c>
      <c r="I32" s="45">
        <v>0</v>
      </c>
      <c r="J32" s="45">
        <v>0</v>
      </c>
      <c r="K32" s="45">
        <v>8587.1</v>
      </c>
      <c r="L32" s="45">
        <v>4221</v>
      </c>
      <c r="M32" s="45">
        <v>0</v>
      </c>
      <c r="N32" s="45">
        <v>0</v>
      </c>
      <c r="O32" s="37" t="s">
        <v>513</v>
      </c>
      <c r="P32" s="355"/>
      <c r="R32">
        <f>'Приложение №12'!D170</f>
        <v>12808.1</v>
      </c>
    </row>
    <row r="35" spans="6:12">
      <c r="F35" s="119">
        <f>'Приложение №12'!D5</f>
        <v>535844.93299999996</v>
      </c>
    </row>
    <row r="36" spans="6:12">
      <c r="F36" s="48">
        <f>F9</f>
        <v>535844.91899999988</v>
      </c>
      <c r="L36" s="83"/>
    </row>
    <row r="37" spans="6:12">
      <c r="F37" s="48">
        <f>F36-F35</f>
        <v>-1.4000000082887709E-2</v>
      </c>
      <c r="J37" s="91"/>
    </row>
  </sheetData>
  <mergeCells count="31">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13:A16"/>
    <mergeCell ref="B13:B16"/>
    <mergeCell ref="P13:P16"/>
    <mergeCell ref="A17:A20"/>
    <mergeCell ref="B17:B20"/>
    <mergeCell ref="P17:P20"/>
    <mergeCell ref="A29:A32"/>
    <mergeCell ref="B29:B32"/>
    <mergeCell ref="P29:P32"/>
    <mergeCell ref="A21:A24"/>
    <mergeCell ref="B21:B24"/>
    <mergeCell ref="P21:P24"/>
    <mergeCell ref="A25:A28"/>
    <mergeCell ref="B25:B28"/>
    <mergeCell ref="P25:P28"/>
  </mergeCells>
  <printOptions horizontalCentered="1"/>
  <pageMargins left="0.25" right="0.25" top="0.75" bottom="0.75" header="0.3" footer="0.3"/>
  <pageSetup paperSize="9" scale="75" fitToHeight="0" orientation="landscape" r:id="rId1"/>
</worksheet>
</file>

<file path=xl/worksheets/sheet27.xml><?xml version="1.0" encoding="utf-8"?>
<worksheet xmlns="http://schemas.openxmlformats.org/spreadsheetml/2006/main" xmlns:r="http://schemas.openxmlformats.org/officeDocument/2006/relationships">
  <sheetPr>
    <pageSetUpPr fitToPage="1"/>
  </sheetPr>
  <dimension ref="A1:P16"/>
  <sheetViews>
    <sheetView zoomScaleNormal="100" workbookViewId="0">
      <selection activeCell="L15" sqref="L15"/>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9" t="s">
        <v>617</v>
      </c>
      <c r="P1" s="279"/>
    </row>
    <row r="2" spans="1:16" ht="18.75">
      <c r="A2" s="291" t="s">
        <v>594</v>
      </c>
      <c r="B2" s="291"/>
      <c r="C2" s="291"/>
      <c r="D2" s="291"/>
      <c r="E2" s="291"/>
      <c r="F2" s="291"/>
      <c r="G2" s="291"/>
      <c r="H2" s="291"/>
      <c r="I2" s="291"/>
      <c r="J2" s="291"/>
      <c r="K2" s="291"/>
      <c r="L2" s="291"/>
      <c r="M2" s="291"/>
      <c r="N2" s="291"/>
      <c r="O2" s="291"/>
      <c r="P2" s="291"/>
    </row>
    <row r="3" spans="1:16" ht="18.75">
      <c r="A3" s="294" t="s">
        <v>450</v>
      </c>
      <c r="B3" s="294"/>
      <c r="C3" s="294"/>
      <c r="D3" s="294"/>
      <c r="E3" s="294"/>
      <c r="F3" s="294"/>
      <c r="G3" s="294"/>
      <c r="H3" s="294"/>
      <c r="I3" s="294"/>
      <c r="J3" s="294"/>
      <c r="K3" s="294"/>
      <c r="L3" s="294"/>
      <c r="M3" s="294"/>
      <c r="N3" s="294"/>
      <c r="O3" s="294"/>
      <c r="P3" s="294"/>
    </row>
    <row r="4" spans="1:16" ht="22.5">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692</v>
      </c>
      <c r="F6" s="353" t="s">
        <v>599</v>
      </c>
      <c r="G6" s="357" t="s">
        <v>600</v>
      </c>
      <c r="H6" s="358"/>
      <c r="I6" s="358"/>
      <c r="J6" s="358"/>
      <c r="K6" s="358"/>
      <c r="L6" s="358"/>
      <c r="M6" s="358"/>
      <c r="N6" s="359"/>
      <c r="O6" s="353" t="s">
        <v>601</v>
      </c>
      <c r="P6" s="353" t="s">
        <v>602</v>
      </c>
    </row>
    <row r="7" spans="1:16" ht="61.5"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7.75" customHeight="1">
      <c r="A9" s="353">
        <v>1</v>
      </c>
      <c r="B9" s="356" t="s">
        <v>693</v>
      </c>
      <c r="C9" s="39" t="s">
        <v>15</v>
      </c>
      <c r="D9" s="40" t="s">
        <v>683</v>
      </c>
      <c r="E9" s="42">
        <f>E10+E11+E12</f>
        <v>2624.4</v>
      </c>
      <c r="F9" s="42">
        <f>F10+F11+F12</f>
        <v>36427.411</v>
      </c>
      <c r="G9" s="42">
        <f>G10+G11+G12</f>
        <v>3000</v>
      </c>
      <c r="H9" s="42">
        <f t="shared" ref="H9:N9" si="0">H10+H11+H12</f>
        <v>4750</v>
      </c>
      <c r="I9" s="42">
        <f t="shared" si="0"/>
        <v>3000</v>
      </c>
      <c r="J9" s="42">
        <f t="shared" si="0"/>
        <v>4305.2</v>
      </c>
      <c r="K9" s="42">
        <f t="shared" si="0"/>
        <v>4876.8</v>
      </c>
      <c r="L9" s="42">
        <f t="shared" si="0"/>
        <v>7906.5109999999995</v>
      </c>
      <c r="M9" s="42">
        <f t="shared" si="0"/>
        <v>4283.7</v>
      </c>
      <c r="N9" s="42">
        <f t="shared" si="0"/>
        <v>4305.2</v>
      </c>
      <c r="O9" s="43"/>
      <c r="P9" s="355" t="s">
        <v>616</v>
      </c>
    </row>
    <row r="10" spans="1:16" ht="36">
      <c r="A10" s="353"/>
      <c r="B10" s="356"/>
      <c r="C10" s="39" t="s">
        <v>315</v>
      </c>
      <c r="D10" s="40" t="s">
        <v>513</v>
      </c>
      <c r="E10" s="46">
        <f>E14</f>
        <v>2624.4</v>
      </c>
      <c r="F10" s="42">
        <f>G10+H10+I10+J10+K10+L10+M10+N10</f>
        <v>36427.411</v>
      </c>
      <c r="G10" s="42">
        <f>G14</f>
        <v>3000</v>
      </c>
      <c r="H10" s="42">
        <f t="shared" ref="H10:N10" si="1">H14</f>
        <v>4750</v>
      </c>
      <c r="I10" s="42">
        <f t="shared" si="1"/>
        <v>3000</v>
      </c>
      <c r="J10" s="42">
        <f t="shared" si="1"/>
        <v>4305.2</v>
      </c>
      <c r="K10" s="42">
        <f t="shared" si="1"/>
        <v>4876.8</v>
      </c>
      <c r="L10" s="42">
        <f t="shared" si="1"/>
        <v>7906.5109999999995</v>
      </c>
      <c r="M10" s="42">
        <f t="shared" si="1"/>
        <v>4283.7</v>
      </c>
      <c r="N10" s="42">
        <f t="shared" si="1"/>
        <v>4305.2</v>
      </c>
      <c r="O10" s="38" t="s">
        <v>603</v>
      </c>
      <c r="P10" s="355"/>
    </row>
    <row r="11" spans="1:16" ht="24">
      <c r="A11" s="353"/>
      <c r="B11" s="356"/>
      <c r="C11" s="39" t="s">
        <v>18</v>
      </c>
      <c r="D11" s="40" t="s">
        <v>513</v>
      </c>
      <c r="E11" s="46">
        <f>E15</f>
        <v>0</v>
      </c>
      <c r="F11" s="42">
        <f>G11+H11+I11+J11+K11+L11+M11+N11</f>
        <v>0</v>
      </c>
      <c r="G11" s="42">
        <f t="shared" ref="G11:N11" si="2">G15</f>
        <v>0</v>
      </c>
      <c r="H11" s="42">
        <f t="shared" si="2"/>
        <v>0</v>
      </c>
      <c r="I11" s="42">
        <f t="shared" si="2"/>
        <v>0</v>
      </c>
      <c r="J11" s="42">
        <f t="shared" si="2"/>
        <v>0</v>
      </c>
      <c r="K11" s="42">
        <f t="shared" si="2"/>
        <v>0</v>
      </c>
      <c r="L11" s="42">
        <f t="shared" si="2"/>
        <v>0</v>
      </c>
      <c r="M11" s="42">
        <f t="shared" si="2"/>
        <v>0</v>
      </c>
      <c r="N11" s="42">
        <f t="shared" si="2"/>
        <v>0</v>
      </c>
      <c r="O11" s="37" t="s">
        <v>513</v>
      </c>
      <c r="P11" s="355"/>
    </row>
    <row r="12" spans="1:16" ht="33.75" customHeight="1">
      <c r="A12" s="353"/>
      <c r="B12" s="356"/>
      <c r="C12" s="39" t="s">
        <v>398</v>
      </c>
      <c r="D12" s="40" t="s">
        <v>513</v>
      </c>
      <c r="E12" s="46">
        <f>E16</f>
        <v>0</v>
      </c>
      <c r="F12" s="42">
        <f>G12+H12+I12+J12+K12+L12+M12+N12</f>
        <v>0</v>
      </c>
      <c r="G12" s="42">
        <f t="shared" ref="G12:N12" si="3">G16</f>
        <v>0</v>
      </c>
      <c r="H12" s="42">
        <f t="shared" si="3"/>
        <v>0</v>
      </c>
      <c r="I12" s="42">
        <f t="shared" si="3"/>
        <v>0</v>
      </c>
      <c r="J12" s="42">
        <f t="shared" si="3"/>
        <v>0</v>
      </c>
      <c r="K12" s="42">
        <f t="shared" si="3"/>
        <v>0</v>
      </c>
      <c r="L12" s="42">
        <f t="shared" si="3"/>
        <v>0</v>
      </c>
      <c r="M12" s="42">
        <f t="shared" si="3"/>
        <v>0</v>
      </c>
      <c r="N12" s="42">
        <f t="shared" si="3"/>
        <v>0</v>
      </c>
      <c r="O12" s="37" t="s">
        <v>513</v>
      </c>
      <c r="P12" s="355"/>
    </row>
    <row r="13" spans="1:16" ht="27.75" customHeight="1">
      <c r="A13" s="353" t="s">
        <v>607</v>
      </c>
      <c r="B13" s="354" t="s">
        <v>694</v>
      </c>
      <c r="C13" s="39" t="s">
        <v>15</v>
      </c>
      <c r="D13" s="40" t="s">
        <v>683</v>
      </c>
      <c r="E13" s="46">
        <f t="shared" ref="E13:N13" si="4">E14+E15+E16</f>
        <v>2624.4</v>
      </c>
      <c r="F13" s="42">
        <f t="shared" si="4"/>
        <v>36427.411</v>
      </c>
      <c r="G13" s="42">
        <f t="shared" si="4"/>
        <v>3000</v>
      </c>
      <c r="H13" s="42">
        <f t="shared" si="4"/>
        <v>4750</v>
      </c>
      <c r="I13" s="42">
        <f t="shared" si="4"/>
        <v>3000</v>
      </c>
      <c r="J13" s="42">
        <f t="shared" si="4"/>
        <v>4305.2</v>
      </c>
      <c r="K13" s="42">
        <f t="shared" si="4"/>
        <v>4876.8</v>
      </c>
      <c r="L13" s="42">
        <f t="shared" si="4"/>
        <v>7906.5109999999995</v>
      </c>
      <c r="M13" s="42">
        <f>M14+M15+M16</f>
        <v>4283.7</v>
      </c>
      <c r="N13" s="42">
        <f t="shared" si="4"/>
        <v>4305.2</v>
      </c>
      <c r="O13" s="44"/>
      <c r="P13" s="355"/>
    </row>
    <row r="14" spans="1:16" ht="59.25" customHeight="1">
      <c r="A14" s="353"/>
      <c r="B14" s="354"/>
      <c r="C14" s="38" t="s">
        <v>315</v>
      </c>
      <c r="D14" s="37" t="s">
        <v>513</v>
      </c>
      <c r="E14" s="45">
        <v>2624.4</v>
      </c>
      <c r="F14" s="42">
        <f>G14+H14+I14+J14+K14+L14+M14+N14</f>
        <v>36427.411</v>
      </c>
      <c r="G14" s="45">
        <v>3000</v>
      </c>
      <c r="H14" s="45">
        <v>4750</v>
      </c>
      <c r="I14" s="45">
        <v>3000</v>
      </c>
      <c r="J14" s="45">
        <v>4305.2</v>
      </c>
      <c r="K14" s="45">
        <v>4876.8</v>
      </c>
      <c r="L14" s="45">
        <f>7245.2+430.441-30+260.87</f>
        <v>7906.5109999999995</v>
      </c>
      <c r="M14" s="45">
        <f>4305.2-4305+4283.5</f>
        <v>4283.7</v>
      </c>
      <c r="N14" s="45">
        <v>4305.2</v>
      </c>
      <c r="O14" s="38" t="s">
        <v>615</v>
      </c>
      <c r="P14" s="355"/>
    </row>
    <row r="15" spans="1:16" ht="29.25" customHeight="1">
      <c r="A15" s="353"/>
      <c r="B15" s="354"/>
      <c r="C15" s="38" t="s">
        <v>18</v>
      </c>
      <c r="D15" s="37" t="s">
        <v>513</v>
      </c>
      <c r="E15" s="45">
        <v>0</v>
      </c>
      <c r="F15" s="42">
        <f>G15+H15+I15+J15+K15+L15+M15+N15</f>
        <v>0</v>
      </c>
      <c r="G15" s="45">
        <v>0</v>
      </c>
      <c r="H15" s="45">
        <v>0</v>
      </c>
      <c r="I15" s="45">
        <v>0</v>
      </c>
      <c r="J15" s="45">
        <v>0</v>
      </c>
      <c r="K15" s="45">
        <v>0</v>
      </c>
      <c r="L15" s="45">
        <v>0</v>
      </c>
      <c r="M15" s="45">
        <v>0</v>
      </c>
      <c r="N15" s="45">
        <v>0</v>
      </c>
      <c r="O15" s="37" t="s">
        <v>513</v>
      </c>
      <c r="P15" s="355"/>
    </row>
    <row r="16" spans="1:16" ht="40.5" customHeight="1">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ignoredErrors>
    <ignoredError sqref="F13" formula="1"/>
  </ignoredErrors>
</worksheet>
</file>

<file path=xl/worksheets/sheet28.xml><?xml version="1.0" encoding="utf-8"?>
<worksheet xmlns="http://schemas.openxmlformats.org/spreadsheetml/2006/main" xmlns:r="http://schemas.openxmlformats.org/officeDocument/2006/relationships">
  <sheetPr>
    <pageSetUpPr fitToPage="1"/>
  </sheetPr>
  <dimension ref="A1:P16"/>
  <sheetViews>
    <sheetView zoomScale="90" zoomScaleNormal="90" workbookViewId="0">
      <selection activeCell="F9" sqref="F9"/>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9.875" customWidth="1"/>
    <col min="10" max="10" width="7.875" bestFit="1" customWidth="1"/>
    <col min="11" max="11" width="10.25" customWidth="1"/>
    <col min="12" max="12" width="9.625" customWidth="1"/>
    <col min="13" max="13" width="7.25" customWidth="1"/>
    <col min="14" max="14" width="10.625" customWidth="1"/>
    <col min="15" max="15" width="18.25" customWidth="1"/>
    <col min="16" max="16" width="25.125" customWidth="1"/>
  </cols>
  <sheetData>
    <row r="1" spans="1:16" ht="39.75" customHeight="1">
      <c r="O1" s="279" t="s">
        <v>618</v>
      </c>
      <c r="P1" s="279"/>
    </row>
    <row r="2" spans="1:16" ht="18.75">
      <c r="A2" s="291" t="s">
        <v>594</v>
      </c>
      <c r="B2" s="291"/>
      <c r="C2" s="291"/>
      <c r="D2" s="291"/>
      <c r="E2" s="291"/>
      <c r="F2" s="291"/>
      <c r="G2" s="291"/>
      <c r="H2" s="291"/>
      <c r="I2" s="291"/>
      <c r="J2" s="291"/>
      <c r="K2" s="291"/>
      <c r="L2" s="291"/>
      <c r="M2" s="291"/>
      <c r="N2" s="291"/>
      <c r="O2" s="291"/>
      <c r="P2" s="291"/>
    </row>
    <row r="3" spans="1:16" ht="57.75" customHeight="1">
      <c r="A3" s="294" t="s">
        <v>619</v>
      </c>
      <c r="B3" s="294"/>
      <c r="C3" s="294"/>
      <c r="D3" s="294"/>
      <c r="E3" s="294"/>
      <c r="F3" s="294"/>
      <c r="G3" s="294"/>
      <c r="H3" s="294"/>
      <c r="I3" s="294"/>
      <c r="J3" s="294"/>
      <c r="K3" s="294"/>
      <c r="L3" s="294"/>
      <c r="M3" s="294"/>
      <c r="N3" s="294"/>
      <c r="O3" s="294"/>
      <c r="P3" s="294"/>
    </row>
    <row r="4" spans="1:16" ht="22.5">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53.25" customHeight="1">
      <c r="A9" s="353">
        <v>1</v>
      </c>
      <c r="B9" s="356" t="s">
        <v>690</v>
      </c>
      <c r="C9" s="39" t="s">
        <v>15</v>
      </c>
      <c r="D9" s="40" t="s">
        <v>683</v>
      </c>
      <c r="E9" s="42">
        <f t="shared" ref="E9:J9" si="0">E10+E11+E12</f>
        <v>214.7</v>
      </c>
      <c r="F9" s="42">
        <f t="shared" si="0"/>
        <v>134732.23000000001</v>
      </c>
      <c r="G9" s="42">
        <f t="shared" si="0"/>
        <v>4526.1000000000004</v>
      </c>
      <c r="H9" s="42">
        <f t="shared" si="0"/>
        <v>1921.9</v>
      </c>
      <c r="I9" s="42">
        <f t="shared" si="0"/>
        <v>17403.900000000001</v>
      </c>
      <c r="J9" s="42">
        <f t="shared" si="0"/>
        <v>50847.199999999997</v>
      </c>
      <c r="K9" s="42">
        <f t="shared" ref="K9:N9" si="1">K10+K11+K12</f>
        <v>23785</v>
      </c>
      <c r="L9" s="42">
        <f t="shared" si="1"/>
        <v>12780.83</v>
      </c>
      <c r="M9" s="42">
        <f t="shared" si="1"/>
        <v>9097.2000000000007</v>
      </c>
      <c r="N9" s="42">
        <f t="shared" si="1"/>
        <v>14370.1</v>
      </c>
      <c r="O9" s="43"/>
      <c r="P9" s="355" t="s">
        <v>620</v>
      </c>
    </row>
    <row r="10" spans="1:16" ht="54" customHeight="1">
      <c r="A10" s="353"/>
      <c r="B10" s="356"/>
      <c r="C10" s="39" t="s">
        <v>315</v>
      </c>
      <c r="D10" s="40" t="s">
        <v>513</v>
      </c>
      <c r="E10" s="46">
        <f>E14</f>
        <v>214.7</v>
      </c>
      <c r="F10" s="42">
        <f>G10+H10+I10+J10+K10+L10+M10+N10</f>
        <v>24826.13</v>
      </c>
      <c r="G10" s="42">
        <f>G14</f>
        <v>441.1</v>
      </c>
      <c r="H10" s="42">
        <f>H14</f>
        <v>1322</v>
      </c>
      <c r="I10" s="42">
        <f t="shared" ref="I10" si="2">I14</f>
        <v>7987.8</v>
      </c>
      <c r="J10" s="42">
        <f>J14</f>
        <v>3259.2</v>
      </c>
      <c r="K10" s="42">
        <f>K14</f>
        <v>2410</v>
      </c>
      <c r="L10" s="42">
        <f>L14</f>
        <v>5918.83</v>
      </c>
      <c r="M10" s="42">
        <f>M14</f>
        <v>2768.7</v>
      </c>
      <c r="N10" s="42">
        <f>N14</f>
        <v>718.5</v>
      </c>
      <c r="O10" s="38" t="s">
        <v>603</v>
      </c>
      <c r="P10" s="355"/>
    </row>
    <row r="11" spans="1:16" ht="43.5" customHeight="1">
      <c r="A11" s="353"/>
      <c r="B11" s="356"/>
      <c r="C11" s="39" t="s">
        <v>18</v>
      </c>
      <c r="D11" s="40" t="s">
        <v>513</v>
      </c>
      <c r="E11" s="46">
        <f>E15</f>
        <v>0</v>
      </c>
      <c r="F11" s="42">
        <f>G11+H11+I11+J11+K11+L11+M11+N11</f>
        <v>109906.1</v>
      </c>
      <c r="G11" s="42">
        <f t="shared" ref="G11:N12" si="3">G15</f>
        <v>4085</v>
      </c>
      <c r="H11" s="42">
        <f t="shared" si="3"/>
        <v>599.9</v>
      </c>
      <c r="I11" s="42">
        <f t="shared" si="3"/>
        <v>9416.1</v>
      </c>
      <c r="J11" s="42">
        <f t="shared" si="3"/>
        <v>47588</v>
      </c>
      <c r="K11" s="42">
        <f t="shared" si="3"/>
        <v>21375</v>
      </c>
      <c r="L11" s="42">
        <f t="shared" si="3"/>
        <v>6862</v>
      </c>
      <c r="M11" s="42">
        <f t="shared" si="3"/>
        <v>6328.5</v>
      </c>
      <c r="N11" s="42">
        <f t="shared" si="3"/>
        <v>13651.6</v>
      </c>
      <c r="O11" s="37" t="s">
        <v>513</v>
      </c>
      <c r="P11" s="355"/>
    </row>
    <row r="12" spans="1:16" ht="33.75" customHeight="1">
      <c r="A12" s="353"/>
      <c r="B12" s="356"/>
      <c r="C12" s="39" t="s">
        <v>398</v>
      </c>
      <c r="D12" s="40" t="s">
        <v>513</v>
      </c>
      <c r="E12" s="46">
        <f>E16</f>
        <v>0</v>
      </c>
      <c r="F12" s="42">
        <f>G12+H12+I12+J12+K12+L12+M12+N12</f>
        <v>0</v>
      </c>
      <c r="G12" s="42">
        <f t="shared" si="3"/>
        <v>0</v>
      </c>
      <c r="H12" s="42">
        <f t="shared" si="3"/>
        <v>0</v>
      </c>
      <c r="I12" s="42">
        <f t="shared" si="3"/>
        <v>0</v>
      </c>
      <c r="J12" s="42">
        <f t="shared" si="3"/>
        <v>0</v>
      </c>
      <c r="K12" s="42">
        <f t="shared" si="3"/>
        <v>0</v>
      </c>
      <c r="L12" s="42">
        <f t="shared" si="3"/>
        <v>0</v>
      </c>
      <c r="M12" s="42">
        <f t="shared" si="3"/>
        <v>0</v>
      </c>
      <c r="N12" s="42">
        <f t="shared" si="3"/>
        <v>0</v>
      </c>
      <c r="O12" s="37" t="s">
        <v>513</v>
      </c>
      <c r="P12" s="355"/>
    </row>
    <row r="13" spans="1:16" ht="27.75" customHeight="1">
      <c r="A13" s="353" t="s">
        <v>607</v>
      </c>
      <c r="B13" s="354" t="s">
        <v>691</v>
      </c>
      <c r="C13" s="39" t="s">
        <v>15</v>
      </c>
      <c r="D13" s="40" t="s">
        <v>683</v>
      </c>
      <c r="E13" s="46">
        <f>E14+E15+E16</f>
        <v>214.7</v>
      </c>
      <c r="F13" s="42">
        <f>F14+F15+F16</f>
        <v>134732.23000000001</v>
      </c>
      <c r="G13" s="42">
        <f>G14+G15+G16</f>
        <v>4526.1000000000004</v>
      </c>
      <c r="H13" s="42">
        <f t="shared" ref="H13:N13" si="4">H14+H15+H16</f>
        <v>1921.9</v>
      </c>
      <c r="I13" s="42">
        <f t="shared" si="4"/>
        <v>17403.900000000001</v>
      </c>
      <c r="J13" s="42">
        <f t="shared" si="4"/>
        <v>50847.199999999997</v>
      </c>
      <c r="K13" s="42">
        <f t="shared" si="4"/>
        <v>23785</v>
      </c>
      <c r="L13" s="42">
        <f>L14+L15+L16</f>
        <v>12780.83</v>
      </c>
      <c r="M13" s="42">
        <f>M14+M15+M16</f>
        <v>9097.2000000000007</v>
      </c>
      <c r="N13" s="42">
        <f t="shared" si="4"/>
        <v>14370.1</v>
      </c>
      <c r="O13" s="44"/>
      <c r="P13" s="355"/>
    </row>
    <row r="14" spans="1:16" ht="59.25" customHeight="1">
      <c r="A14" s="353"/>
      <c r="B14" s="354"/>
      <c r="C14" s="38" t="s">
        <v>315</v>
      </c>
      <c r="D14" s="37" t="s">
        <v>513</v>
      </c>
      <c r="E14" s="45">
        <v>214.7</v>
      </c>
      <c r="F14" s="42">
        <f>G14+H14+I14+J14+K14+L14+M14+N14</f>
        <v>24826.13</v>
      </c>
      <c r="G14" s="45">
        <v>441.1</v>
      </c>
      <c r="H14" s="45">
        <v>1322</v>
      </c>
      <c r="I14" s="45">
        <v>7987.8</v>
      </c>
      <c r="J14" s="45">
        <v>3259.2</v>
      </c>
      <c r="K14" s="45">
        <v>2410</v>
      </c>
      <c r="L14" s="45">
        <f>2964.758+465.072+2489</f>
        <v>5918.83</v>
      </c>
      <c r="M14" s="45">
        <v>2768.7</v>
      </c>
      <c r="N14" s="45">
        <v>718.5</v>
      </c>
      <c r="O14" s="38" t="s">
        <v>615</v>
      </c>
      <c r="P14" s="355"/>
    </row>
    <row r="15" spans="1:16" ht="29.25" customHeight="1">
      <c r="A15" s="353"/>
      <c r="B15" s="354"/>
      <c r="C15" s="38" t="s">
        <v>18</v>
      </c>
      <c r="D15" s="37" t="s">
        <v>513</v>
      </c>
      <c r="E15" s="45">
        <v>0</v>
      </c>
      <c r="F15" s="42">
        <f>G15+H15+I15+J15+K15+L15+M15+N15</f>
        <v>109906.1</v>
      </c>
      <c r="G15" s="45">
        <v>4085</v>
      </c>
      <c r="H15" s="45">
        <v>599.9</v>
      </c>
      <c r="I15" s="45">
        <v>9416.1</v>
      </c>
      <c r="J15" s="45">
        <v>47588</v>
      </c>
      <c r="K15" s="45">
        <v>21375</v>
      </c>
      <c r="L15" s="45">
        <v>6862</v>
      </c>
      <c r="M15" s="45">
        <v>6328.5</v>
      </c>
      <c r="N15" s="45">
        <v>13651.6</v>
      </c>
      <c r="O15" s="37" t="s">
        <v>513</v>
      </c>
      <c r="P15" s="355"/>
    </row>
    <row r="16" spans="1:16" ht="40.5" customHeight="1">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sheetData>
  <mergeCells count="19">
    <mergeCell ref="O1:P1"/>
    <mergeCell ref="A2:P2"/>
    <mergeCell ref="A3:P3"/>
    <mergeCell ref="A4:P4"/>
    <mergeCell ref="A6:A7"/>
    <mergeCell ref="B6:B7"/>
    <mergeCell ref="C6:C7"/>
    <mergeCell ref="D6:D7"/>
    <mergeCell ref="E6:E7"/>
    <mergeCell ref="F6:F7"/>
    <mergeCell ref="G6:N6"/>
    <mergeCell ref="A13:A16"/>
    <mergeCell ref="B13:B16"/>
    <mergeCell ref="P13:P16"/>
    <mergeCell ref="O6:O7"/>
    <mergeCell ref="P6:P7"/>
    <mergeCell ref="A9:A12"/>
    <mergeCell ref="B9:B12"/>
    <mergeCell ref="P9:P12"/>
  </mergeCells>
  <printOptions horizontalCentered="1"/>
  <pageMargins left="0.39370078740157483" right="0.39370078740157483" top="0.39370078740157483" bottom="0.39370078740157483" header="0.31496062992125984" footer="0.31496062992125984"/>
  <pageSetup paperSize="9" scale="72" fitToHeight="0" orientation="landscape" horizontalDpi="4294967295" verticalDpi="4294967295" r:id="rId1"/>
</worksheet>
</file>

<file path=xl/worksheets/sheet29.xml><?xml version="1.0" encoding="utf-8"?>
<worksheet xmlns="http://schemas.openxmlformats.org/spreadsheetml/2006/main" xmlns:r="http://schemas.openxmlformats.org/officeDocument/2006/relationships">
  <sheetPr>
    <pageSetUpPr fitToPage="1"/>
  </sheetPr>
  <dimension ref="A1:P24"/>
  <sheetViews>
    <sheetView zoomScale="90" zoomScaleNormal="90" workbookViewId="0">
      <selection activeCell="L14" sqref="L14"/>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9" t="s">
        <v>621</v>
      </c>
      <c r="P1" s="279"/>
    </row>
    <row r="2" spans="1:16" ht="18.75">
      <c r="A2" s="291" t="s">
        <v>594</v>
      </c>
      <c r="B2" s="291"/>
      <c r="C2" s="291"/>
      <c r="D2" s="291"/>
      <c r="E2" s="291"/>
      <c r="F2" s="291"/>
      <c r="G2" s="291"/>
      <c r="H2" s="291"/>
      <c r="I2" s="291"/>
      <c r="J2" s="291"/>
      <c r="K2" s="291"/>
      <c r="L2" s="291"/>
      <c r="M2" s="291"/>
      <c r="N2" s="291"/>
      <c r="O2" s="291"/>
      <c r="P2" s="291"/>
    </row>
    <row r="3" spans="1:16" ht="57.75" customHeight="1">
      <c r="A3" s="294" t="s">
        <v>622</v>
      </c>
      <c r="B3" s="294"/>
      <c r="C3" s="294"/>
      <c r="D3" s="294"/>
      <c r="E3" s="294"/>
      <c r="F3" s="294"/>
      <c r="G3" s="294"/>
      <c r="H3" s="294"/>
      <c r="I3" s="294"/>
      <c r="J3" s="294"/>
      <c r="K3" s="294"/>
      <c r="L3" s="294"/>
      <c r="M3" s="294"/>
      <c r="N3" s="294"/>
      <c r="O3" s="294"/>
      <c r="P3" s="294"/>
    </row>
    <row r="4" spans="1:16" ht="22.5">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c r="A9" s="353">
        <v>1</v>
      </c>
      <c r="B9" s="356" t="s">
        <v>686</v>
      </c>
      <c r="C9" s="39" t="s">
        <v>15</v>
      </c>
      <c r="D9" s="40" t="s">
        <v>605</v>
      </c>
      <c r="E9" s="42">
        <f t="shared" ref="E9:K9" si="0">E10+E11+E12</f>
        <v>215.5</v>
      </c>
      <c r="F9" s="42">
        <f>F10+F11+F12</f>
        <v>16525.500000000004</v>
      </c>
      <c r="G9" s="42">
        <f>G10+G11+G12</f>
        <v>215.5</v>
      </c>
      <c r="H9" s="42">
        <f t="shared" si="0"/>
        <v>499.2</v>
      </c>
      <c r="I9" s="42">
        <f t="shared" si="0"/>
        <v>4248.1000000000004</v>
      </c>
      <c r="J9" s="42">
        <f t="shared" si="0"/>
        <v>5971.1</v>
      </c>
      <c r="K9" s="42">
        <f t="shared" si="0"/>
        <v>397.6</v>
      </c>
      <c r="L9" s="42">
        <f>L10+L11+L12</f>
        <v>4441.8</v>
      </c>
      <c r="M9" s="42">
        <f>M10+M11+M12</f>
        <v>508.4</v>
      </c>
      <c r="N9" s="42">
        <f>N10+N11+N12</f>
        <v>243.8</v>
      </c>
      <c r="O9" s="43"/>
      <c r="P9" s="355"/>
    </row>
    <row r="10" spans="1:16" ht="54" customHeight="1">
      <c r="A10" s="353"/>
      <c r="B10" s="356"/>
      <c r="C10" s="39" t="s">
        <v>315</v>
      </c>
      <c r="D10" s="40" t="s">
        <v>513</v>
      </c>
      <c r="E10" s="46">
        <f>E14+E18+E22</f>
        <v>215.5</v>
      </c>
      <c r="F10" s="42">
        <f>G10+H10+I10+J10+K10+L10+M10+N10</f>
        <v>16525.500000000004</v>
      </c>
      <c r="G10" s="42">
        <f t="shared" ref="G10:N12" si="1">G14+G18+G22</f>
        <v>215.5</v>
      </c>
      <c r="H10" s="42">
        <f t="shared" si="1"/>
        <v>499.2</v>
      </c>
      <c r="I10" s="42">
        <f t="shared" si="1"/>
        <v>4248.1000000000004</v>
      </c>
      <c r="J10" s="42">
        <f t="shared" si="1"/>
        <v>5971.1</v>
      </c>
      <c r="K10" s="42">
        <f t="shared" si="1"/>
        <v>397.6</v>
      </c>
      <c r="L10" s="42">
        <f t="shared" si="1"/>
        <v>4441.8</v>
      </c>
      <c r="M10" s="42">
        <f t="shared" si="1"/>
        <v>508.4</v>
      </c>
      <c r="N10" s="42">
        <f t="shared" si="1"/>
        <v>243.8</v>
      </c>
      <c r="O10" s="38"/>
      <c r="P10" s="355"/>
    </row>
    <row r="11" spans="1:16" ht="39.75" customHeight="1">
      <c r="A11" s="353"/>
      <c r="B11" s="356"/>
      <c r="C11" s="39" t="s">
        <v>18</v>
      </c>
      <c r="D11" s="40" t="s">
        <v>513</v>
      </c>
      <c r="E11" s="46">
        <f>E15+E19+E23</f>
        <v>0</v>
      </c>
      <c r="F11" s="42">
        <f>G11+H11+I11+J11+K11+L11+M11+N11</f>
        <v>0</v>
      </c>
      <c r="G11" s="42">
        <f t="shared" si="1"/>
        <v>0</v>
      </c>
      <c r="H11" s="42">
        <f t="shared" si="1"/>
        <v>0</v>
      </c>
      <c r="I11" s="42">
        <f t="shared" si="1"/>
        <v>0</v>
      </c>
      <c r="J11" s="42">
        <f t="shared" si="1"/>
        <v>0</v>
      </c>
      <c r="K11" s="42">
        <f t="shared" si="1"/>
        <v>0</v>
      </c>
      <c r="L11" s="42">
        <f t="shared" si="1"/>
        <v>0</v>
      </c>
      <c r="M11" s="42">
        <f t="shared" si="1"/>
        <v>0</v>
      </c>
      <c r="N11" s="42">
        <f t="shared" si="1"/>
        <v>0</v>
      </c>
      <c r="O11" s="37" t="s">
        <v>513</v>
      </c>
      <c r="P11" s="355"/>
    </row>
    <row r="12" spans="1:16" ht="30" customHeight="1">
      <c r="A12" s="353"/>
      <c r="B12" s="356"/>
      <c r="C12" s="39" t="s">
        <v>398</v>
      </c>
      <c r="D12" s="40" t="s">
        <v>513</v>
      </c>
      <c r="E12" s="46">
        <f>E16+E20+E24</f>
        <v>0</v>
      </c>
      <c r="F12" s="42">
        <f>G12+H12+I12+J12+K12+L12+M12+N12</f>
        <v>0</v>
      </c>
      <c r="G12" s="42">
        <f t="shared" si="1"/>
        <v>0</v>
      </c>
      <c r="H12" s="42">
        <f t="shared" si="1"/>
        <v>0</v>
      </c>
      <c r="I12" s="42">
        <f t="shared" si="1"/>
        <v>0</v>
      </c>
      <c r="J12" s="42">
        <f t="shared" si="1"/>
        <v>0</v>
      </c>
      <c r="K12" s="42">
        <f t="shared" si="1"/>
        <v>0</v>
      </c>
      <c r="L12" s="42">
        <f t="shared" si="1"/>
        <v>0</v>
      </c>
      <c r="M12" s="42">
        <f t="shared" si="1"/>
        <v>0</v>
      </c>
      <c r="N12" s="42">
        <f t="shared" si="1"/>
        <v>0</v>
      </c>
      <c r="O12" s="37" t="s">
        <v>513</v>
      </c>
      <c r="P12" s="355"/>
    </row>
    <row r="13" spans="1:16" ht="27.75" customHeight="1">
      <c r="A13" s="353" t="s">
        <v>607</v>
      </c>
      <c r="B13" s="354" t="s">
        <v>687</v>
      </c>
      <c r="C13" s="39" t="s">
        <v>15</v>
      </c>
      <c r="D13" s="40" t="s">
        <v>605</v>
      </c>
      <c r="E13" s="46">
        <f>E14+E15+E16</f>
        <v>215.5</v>
      </c>
      <c r="F13" s="42">
        <f>F14+F15+F16</f>
        <v>8754.3000000000011</v>
      </c>
      <c r="G13" s="42">
        <f t="shared" ref="G13" si="2">G14+G15+G16</f>
        <v>215.5</v>
      </c>
      <c r="H13" s="42">
        <f>H14+H15+H16</f>
        <v>499.2</v>
      </c>
      <c r="I13" s="42">
        <f>I14+I15+I16</f>
        <v>4233.1000000000004</v>
      </c>
      <c r="J13" s="42">
        <f>J14+J15+J16</f>
        <v>1194.9000000000001</v>
      </c>
      <c r="K13" s="42">
        <f>K14+K15+K16</f>
        <v>397.6</v>
      </c>
      <c r="L13" s="42">
        <f>L14+L15+L16</f>
        <v>1461.8</v>
      </c>
      <c r="M13" s="42">
        <f t="shared" ref="M13:N13" si="3">M14+M15+M16</f>
        <v>508.4</v>
      </c>
      <c r="N13" s="42">
        <f t="shared" si="3"/>
        <v>243.8</v>
      </c>
      <c r="O13" s="44"/>
      <c r="P13" s="355" t="s">
        <v>624</v>
      </c>
    </row>
    <row r="14" spans="1:16" ht="59.25" customHeight="1">
      <c r="A14" s="353"/>
      <c r="B14" s="354"/>
      <c r="C14" s="38" t="s">
        <v>315</v>
      </c>
      <c r="D14" s="37" t="s">
        <v>513</v>
      </c>
      <c r="E14" s="45">
        <v>215.5</v>
      </c>
      <c r="F14" s="42">
        <f>G14+H14+I14+J14+K14+L14+M14+N14</f>
        <v>8754.3000000000011</v>
      </c>
      <c r="G14" s="45">
        <v>215.5</v>
      </c>
      <c r="H14" s="45">
        <v>499.2</v>
      </c>
      <c r="I14" s="45">
        <v>4233.1000000000004</v>
      </c>
      <c r="J14" s="45">
        <v>1194.9000000000001</v>
      </c>
      <c r="K14" s="45">
        <v>397.6</v>
      </c>
      <c r="L14" s="45">
        <f>947.1+275.2+239.5</f>
        <v>1461.8</v>
      </c>
      <c r="M14" s="45">
        <v>508.4</v>
      </c>
      <c r="N14" s="45">
        <v>243.8</v>
      </c>
      <c r="O14" s="38" t="s">
        <v>623</v>
      </c>
      <c r="P14" s="355"/>
    </row>
    <row r="15" spans="1:16" ht="29.25" customHeight="1">
      <c r="A15" s="353"/>
      <c r="B15" s="354"/>
      <c r="C15" s="38" t="s">
        <v>18</v>
      </c>
      <c r="D15" s="37" t="s">
        <v>513</v>
      </c>
      <c r="E15" s="45">
        <v>0</v>
      </c>
      <c r="F15" s="42">
        <f>G15+H15+I15+J15+K15+L15+M15+N15</f>
        <v>0</v>
      </c>
      <c r="G15" s="45">
        <v>0</v>
      </c>
      <c r="H15" s="45">
        <v>0</v>
      </c>
      <c r="I15" s="45">
        <v>0</v>
      </c>
      <c r="J15" s="45">
        <v>0</v>
      </c>
      <c r="K15" s="45">
        <v>0</v>
      </c>
      <c r="L15" s="45">
        <v>0</v>
      </c>
      <c r="M15" s="45">
        <v>0</v>
      </c>
      <c r="N15" s="45">
        <v>0</v>
      </c>
      <c r="O15" s="37" t="s">
        <v>513</v>
      </c>
      <c r="P15" s="355"/>
    </row>
    <row r="16" spans="1:16" ht="40.5" customHeight="1">
      <c r="A16" s="353"/>
      <c r="B16" s="354"/>
      <c r="C16" s="38" t="s">
        <v>398</v>
      </c>
      <c r="D16" s="37" t="s">
        <v>513</v>
      </c>
      <c r="E16" s="45">
        <v>0</v>
      </c>
      <c r="F16" s="42">
        <f>G16+H16+I16+J16+K16+L16+M16+N16</f>
        <v>0</v>
      </c>
      <c r="G16" s="45">
        <v>0</v>
      </c>
      <c r="H16" s="45">
        <v>0</v>
      </c>
      <c r="I16" s="45">
        <v>0</v>
      </c>
      <c r="J16" s="45">
        <v>0</v>
      </c>
      <c r="K16" s="45">
        <v>0</v>
      </c>
      <c r="L16" s="45">
        <v>0</v>
      </c>
      <c r="M16" s="45">
        <v>0</v>
      </c>
      <c r="N16" s="45">
        <v>0</v>
      </c>
      <c r="O16" s="37" t="s">
        <v>513</v>
      </c>
      <c r="P16" s="355"/>
    </row>
    <row r="17" spans="1:16" ht="30.75" customHeight="1">
      <c r="A17" s="353" t="s">
        <v>609</v>
      </c>
      <c r="B17" s="354" t="s">
        <v>688</v>
      </c>
      <c r="C17" s="39" t="s">
        <v>15</v>
      </c>
      <c r="D17" s="40" t="s">
        <v>605</v>
      </c>
      <c r="E17" s="46">
        <f t="shared" ref="E17:L17" si="4">E18+E19+E20</f>
        <v>0</v>
      </c>
      <c r="F17" s="42">
        <f>F18+F19+F20</f>
        <v>15</v>
      </c>
      <c r="G17" s="42">
        <f>G18+G19+G20</f>
        <v>0</v>
      </c>
      <c r="H17" s="42">
        <f t="shared" si="4"/>
        <v>0</v>
      </c>
      <c r="I17" s="42">
        <f t="shared" si="4"/>
        <v>15</v>
      </c>
      <c r="J17" s="42">
        <f t="shared" si="4"/>
        <v>0</v>
      </c>
      <c r="K17" s="42">
        <f t="shared" si="4"/>
        <v>0</v>
      </c>
      <c r="L17" s="42">
        <f t="shared" si="4"/>
        <v>0</v>
      </c>
      <c r="M17" s="42">
        <f>M18+M19+M20</f>
        <v>0</v>
      </c>
      <c r="N17" s="42">
        <f t="shared" ref="N17" si="5">N18+N19+N20</f>
        <v>0</v>
      </c>
      <c r="O17" s="44"/>
      <c r="P17" s="355" t="s">
        <v>625</v>
      </c>
    </row>
    <row r="18" spans="1:16" ht="36">
      <c r="A18" s="353"/>
      <c r="B18" s="354"/>
      <c r="C18" s="38" t="s">
        <v>315</v>
      </c>
      <c r="D18" s="37" t="s">
        <v>513</v>
      </c>
      <c r="E18" s="45">
        <v>0</v>
      </c>
      <c r="F18" s="42">
        <f>G18+H18+I18+J18+K18+L18+M18+N18</f>
        <v>15</v>
      </c>
      <c r="G18" s="45">
        <v>0</v>
      </c>
      <c r="H18" s="45">
        <v>0</v>
      </c>
      <c r="I18" s="45">
        <v>15</v>
      </c>
      <c r="J18" s="45">
        <v>0</v>
      </c>
      <c r="K18" s="45">
        <v>0</v>
      </c>
      <c r="L18" s="45">
        <v>0</v>
      </c>
      <c r="M18" s="45">
        <v>0</v>
      </c>
      <c r="N18" s="45">
        <v>0</v>
      </c>
      <c r="O18" s="38" t="s">
        <v>626</v>
      </c>
      <c r="P18" s="355"/>
    </row>
    <row r="19" spans="1:16" ht="24">
      <c r="A19" s="353"/>
      <c r="B19" s="354"/>
      <c r="C19" s="38" t="s">
        <v>18</v>
      </c>
      <c r="D19" s="37" t="s">
        <v>513</v>
      </c>
      <c r="E19" s="45">
        <v>0</v>
      </c>
      <c r="F19" s="42">
        <f>G19+H19+I19+J19+K19+L19+M19+N19</f>
        <v>0</v>
      </c>
      <c r="G19" s="45">
        <v>0</v>
      </c>
      <c r="H19" s="45">
        <v>0</v>
      </c>
      <c r="I19" s="45">
        <v>0</v>
      </c>
      <c r="J19" s="45">
        <v>0</v>
      </c>
      <c r="K19" s="45">
        <v>0</v>
      </c>
      <c r="L19" s="45">
        <v>0</v>
      </c>
      <c r="M19" s="45">
        <v>0</v>
      </c>
      <c r="N19" s="45">
        <v>0</v>
      </c>
      <c r="O19" s="37" t="s">
        <v>513</v>
      </c>
      <c r="P19" s="355"/>
    </row>
    <row r="20" spans="1:16" ht="33.75" customHeight="1">
      <c r="A20" s="353"/>
      <c r="B20" s="354"/>
      <c r="C20" s="38" t="s">
        <v>398</v>
      </c>
      <c r="D20" s="37" t="s">
        <v>513</v>
      </c>
      <c r="E20" s="45">
        <v>0</v>
      </c>
      <c r="F20" s="42">
        <f>G20+H20+I20+J20+K20+L20+M20+N20</f>
        <v>0</v>
      </c>
      <c r="G20" s="45">
        <v>0</v>
      </c>
      <c r="H20" s="45">
        <v>0</v>
      </c>
      <c r="I20" s="45">
        <v>0</v>
      </c>
      <c r="J20" s="45">
        <v>0</v>
      </c>
      <c r="K20" s="45">
        <v>0</v>
      </c>
      <c r="L20" s="45">
        <v>0</v>
      </c>
      <c r="M20" s="45">
        <v>0</v>
      </c>
      <c r="N20" s="45">
        <v>0</v>
      </c>
      <c r="O20" s="37" t="s">
        <v>513</v>
      </c>
      <c r="P20" s="355"/>
    </row>
    <row r="21" spans="1:16" ht="34.5" customHeight="1">
      <c r="A21" s="353" t="s">
        <v>610</v>
      </c>
      <c r="B21" s="354" t="s">
        <v>689</v>
      </c>
      <c r="C21" s="39" t="s">
        <v>15</v>
      </c>
      <c r="D21" s="40" t="s">
        <v>605</v>
      </c>
      <c r="E21" s="46">
        <f t="shared" ref="E21" si="6">E22+E23+E24</f>
        <v>0</v>
      </c>
      <c r="F21" s="42">
        <f t="shared" ref="F21:L21" si="7">F22+F23+F24</f>
        <v>7756.2</v>
      </c>
      <c r="G21" s="42">
        <f t="shared" si="7"/>
        <v>0</v>
      </c>
      <c r="H21" s="42">
        <f t="shared" si="7"/>
        <v>0</v>
      </c>
      <c r="I21" s="42">
        <f t="shared" si="7"/>
        <v>0</v>
      </c>
      <c r="J21" s="42">
        <f t="shared" si="7"/>
        <v>4776.2</v>
      </c>
      <c r="K21" s="42">
        <f t="shared" si="7"/>
        <v>0</v>
      </c>
      <c r="L21" s="42">
        <f t="shared" si="7"/>
        <v>2980</v>
      </c>
      <c r="M21" s="42">
        <f t="shared" ref="M21:N21" si="8">M22+M23+M24</f>
        <v>0</v>
      </c>
      <c r="N21" s="42">
        <f t="shared" si="8"/>
        <v>0</v>
      </c>
      <c r="O21" s="44"/>
      <c r="P21" s="355" t="s">
        <v>627</v>
      </c>
    </row>
    <row r="22" spans="1:16" ht="48">
      <c r="A22" s="353"/>
      <c r="B22" s="354"/>
      <c r="C22" s="38" t="s">
        <v>315</v>
      </c>
      <c r="D22" s="37" t="s">
        <v>513</v>
      </c>
      <c r="E22" s="45">
        <v>0</v>
      </c>
      <c r="F22" s="42">
        <f>G22+H22+I22+J22+K22+L22+M22+N22</f>
        <v>7756.2</v>
      </c>
      <c r="G22" s="45">
        <v>0</v>
      </c>
      <c r="H22" s="45">
        <v>0</v>
      </c>
      <c r="I22" s="45">
        <v>0</v>
      </c>
      <c r="J22" s="45">
        <v>4776.2</v>
      </c>
      <c r="K22" s="45">
        <v>0</v>
      </c>
      <c r="L22" s="45">
        <v>2980</v>
      </c>
      <c r="M22" s="45">
        <v>0</v>
      </c>
      <c r="N22" s="45">
        <v>0</v>
      </c>
      <c r="O22" s="38" t="s">
        <v>623</v>
      </c>
      <c r="P22" s="355"/>
    </row>
    <row r="23" spans="1:16" ht="36" customHeight="1">
      <c r="A23" s="353"/>
      <c r="B23" s="354"/>
      <c r="C23" s="38" t="s">
        <v>18</v>
      </c>
      <c r="D23" s="37" t="s">
        <v>513</v>
      </c>
      <c r="E23" s="45">
        <v>0</v>
      </c>
      <c r="F23" s="42">
        <f t="shared" ref="F23:F24" si="9">G23+H23+I23+J23+K23+L23+M23+N23</f>
        <v>0</v>
      </c>
      <c r="G23" s="45">
        <v>0</v>
      </c>
      <c r="H23" s="45">
        <v>0</v>
      </c>
      <c r="I23" s="45">
        <v>0</v>
      </c>
      <c r="J23" s="45">
        <v>0</v>
      </c>
      <c r="K23" s="45">
        <v>0</v>
      </c>
      <c r="L23" s="45">
        <v>0</v>
      </c>
      <c r="M23" s="45">
        <v>0</v>
      </c>
      <c r="N23" s="45">
        <v>0</v>
      </c>
      <c r="O23" s="37" t="s">
        <v>513</v>
      </c>
      <c r="P23" s="355"/>
    </row>
    <row r="24" spans="1:16" ht="30.75" customHeight="1">
      <c r="A24" s="353"/>
      <c r="B24" s="354"/>
      <c r="C24" s="38" t="s">
        <v>398</v>
      </c>
      <c r="D24" s="37" t="s">
        <v>513</v>
      </c>
      <c r="E24" s="45">
        <v>0</v>
      </c>
      <c r="F24" s="42">
        <f t="shared" si="9"/>
        <v>0</v>
      </c>
      <c r="G24" s="45">
        <v>0</v>
      </c>
      <c r="H24" s="45">
        <v>0</v>
      </c>
      <c r="I24" s="45">
        <v>0</v>
      </c>
      <c r="J24" s="45">
        <v>0</v>
      </c>
      <c r="K24" s="45">
        <v>0</v>
      </c>
      <c r="L24" s="45">
        <v>0</v>
      </c>
      <c r="M24" s="45">
        <v>0</v>
      </c>
      <c r="N24" s="45">
        <v>0</v>
      </c>
      <c r="O24" s="37" t="s">
        <v>513</v>
      </c>
      <c r="P24" s="355"/>
    </row>
  </sheetData>
  <mergeCells count="25">
    <mergeCell ref="O1:P1"/>
    <mergeCell ref="A2:P2"/>
    <mergeCell ref="A3:P3"/>
    <mergeCell ref="A4:P4"/>
    <mergeCell ref="A6:A7"/>
    <mergeCell ref="B6:B7"/>
    <mergeCell ref="C6:C7"/>
    <mergeCell ref="D6:D7"/>
    <mergeCell ref="E6:E7"/>
    <mergeCell ref="F6:F7"/>
    <mergeCell ref="O6:O7"/>
    <mergeCell ref="P6:P7"/>
    <mergeCell ref="G6:N6"/>
    <mergeCell ref="A9:A12"/>
    <mergeCell ref="B9:B12"/>
    <mergeCell ref="P9:P12"/>
    <mergeCell ref="A21:A24"/>
    <mergeCell ref="B21:B24"/>
    <mergeCell ref="P21:P24"/>
    <mergeCell ref="A13:A16"/>
    <mergeCell ref="B13:B16"/>
    <mergeCell ref="P13:P16"/>
    <mergeCell ref="A17:A20"/>
    <mergeCell ref="B17:B20"/>
    <mergeCell ref="P17:P20"/>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sheetPr>
    <pageSetUpPr fitToPage="1"/>
  </sheetPr>
  <dimension ref="A1:J25"/>
  <sheetViews>
    <sheetView zoomScaleNormal="100" workbookViewId="0">
      <selection activeCell="I20" sqref="I20"/>
    </sheetView>
  </sheetViews>
  <sheetFormatPr defaultRowHeight="14.25"/>
  <cols>
    <col min="1" max="1" width="22" customWidth="1"/>
    <col min="2" max="2" width="14.75" customWidth="1"/>
    <col min="3" max="4" width="9.25" bestFit="1" customWidth="1"/>
    <col min="5" max="5" width="10.25" bestFit="1" customWidth="1"/>
    <col min="7" max="8" width="10.25" bestFit="1" customWidth="1"/>
  </cols>
  <sheetData>
    <row r="1" spans="1:10" ht="29.25" customHeight="1">
      <c r="A1" s="216" t="s">
        <v>298</v>
      </c>
      <c r="B1" s="216"/>
      <c r="C1" s="216"/>
      <c r="D1" s="216"/>
      <c r="E1" s="216"/>
      <c r="F1" s="216"/>
      <c r="G1" s="216"/>
      <c r="H1" s="216"/>
    </row>
    <row r="2" spans="1:10" ht="30.95" customHeight="1">
      <c r="A2" s="14" t="s">
        <v>299</v>
      </c>
      <c r="B2" s="219" t="s">
        <v>528</v>
      </c>
      <c r="C2" s="219"/>
      <c r="D2" s="219"/>
      <c r="E2" s="219"/>
      <c r="F2" s="219"/>
      <c r="G2" s="219"/>
      <c r="H2" s="219"/>
      <c r="I2" s="219"/>
      <c r="J2" s="219"/>
    </row>
    <row r="3" spans="1:10" ht="32.25" customHeight="1">
      <c r="A3" s="217" t="s">
        <v>300</v>
      </c>
      <c r="B3" s="220" t="s">
        <v>317</v>
      </c>
      <c r="C3" s="220"/>
      <c r="D3" s="220"/>
      <c r="E3" s="220"/>
      <c r="F3" s="220"/>
      <c r="G3" s="220"/>
      <c r="H3" s="220"/>
      <c r="I3" s="220"/>
      <c r="J3" s="220"/>
    </row>
    <row r="4" spans="1:10" ht="16.5" customHeight="1">
      <c r="A4" s="218"/>
      <c r="B4" s="220" t="s">
        <v>301</v>
      </c>
      <c r="C4" s="220"/>
      <c r="D4" s="220"/>
      <c r="E4" s="220"/>
      <c r="F4" s="220"/>
      <c r="G4" s="220"/>
      <c r="H4" s="220"/>
      <c r="I4" s="220"/>
      <c r="J4" s="220"/>
    </row>
    <row r="5" spans="1:10" ht="31.5">
      <c r="A5" s="14" t="s">
        <v>302</v>
      </c>
      <c r="B5" s="213" t="s">
        <v>303</v>
      </c>
      <c r="C5" s="214"/>
      <c r="D5" s="214"/>
      <c r="E5" s="214"/>
      <c r="F5" s="214"/>
      <c r="G5" s="214"/>
      <c r="H5" s="214"/>
      <c r="I5" s="214"/>
      <c r="J5" s="215"/>
    </row>
    <row r="6" spans="1:10" ht="48.75" customHeight="1">
      <c r="A6" s="6" t="s">
        <v>8</v>
      </c>
      <c r="B6" s="221" t="s">
        <v>304</v>
      </c>
      <c r="C6" s="222"/>
      <c r="D6" s="222"/>
      <c r="E6" s="222"/>
      <c r="F6" s="222"/>
      <c r="G6" s="222"/>
      <c r="H6" s="222"/>
      <c r="I6" s="222"/>
      <c r="J6" s="223"/>
    </row>
    <row r="7" spans="1:10" ht="21" customHeight="1">
      <c r="A7" s="172" t="s">
        <v>305</v>
      </c>
      <c r="B7" s="224" t="s">
        <v>318</v>
      </c>
      <c r="C7" s="225"/>
      <c r="D7" s="225"/>
      <c r="E7" s="225"/>
      <c r="F7" s="225"/>
      <c r="G7" s="225"/>
      <c r="H7" s="225"/>
      <c r="I7" s="225"/>
      <c r="J7" s="226"/>
    </row>
    <row r="8" spans="1:10" ht="18" customHeight="1">
      <c r="A8" s="173"/>
      <c r="B8" s="224" t="s">
        <v>319</v>
      </c>
      <c r="C8" s="225"/>
      <c r="D8" s="225"/>
      <c r="E8" s="225"/>
      <c r="F8" s="225"/>
      <c r="G8" s="225"/>
      <c r="H8" s="225"/>
      <c r="I8" s="225"/>
      <c r="J8" s="226"/>
    </row>
    <row r="9" spans="1:10" ht="20.100000000000001" customHeight="1">
      <c r="A9" s="173"/>
      <c r="B9" s="224" t="s">
        <v>320</v>
      </c>
      <c r="C9" s="225"/>
      <c r="D9" s="225"/>
      <c r="E9" s="225"/>
      <c r="F9" s="225"/>
      <c r="G9" s="225"/>
      <c r="H9" s="225"/>
      <c r="I9" s="225"/>
      <c r="J9" s="226"/>
    </row>
    <row r="10" spans="1:10" ht="20.100000000000001" customHeight="1">
      <c r="A10" s="173"/>
      <c r="B10" s="224" t="s">
        <v>321</v>
      </c>
      <c r="C10" s="225"/>
      <c r="D10" s="225"/>
      <c r="E10" s="225"/>
      <c r="F10" s="225"/>
      <c r="G10" s="225"/>
      <c r="H10" s="225"/>
      <c r="I10" s="225"/>
      <c r="J10" s="226"/>
    </row>
    <row r="11" spans="1:10" ht="31.5" customHeight="1">
      <c r="A11" s="173"/>
      <c r="B11" s="224" t="s">
        <v>322</v>
      </c>
      <c r="C11" s="225"/>
      <c r="D11" s="225"/>
      <c r="E11" s="225"/>
      <c r="F11" s="225"/>
      <c r="G11" s="225"/>
      <c r="H11" s="225"/>
      <c r="I11" s="225"/>
      <c r="J11" s="226"/>
    </row>
    <row r="12" spans="1:10" ht="18.95" customHeight="1">
      <c r="A12" s="173"/>
      <c r="B12" s="224" t="s">
        <v>323</v>
      </c>
      <c r="C12" s="225"/>
      <c r="D12" s="225"/>
      <c r="E12" s="225"/>
      <c r="F12" s="225"/>
      <c r="G12" s="225"/>
      <c r="H12" s="225"/>
      <c r="I12" s="225"/>
      <c r="J12" s="226"/>
    </row>
    <row r="13" spans="1:10" ht="33.75" customHeight="1">
      <c r="A13" s="173"/>
      <c r="B13" s="224" t="s">
        <v>324</v>
      </c>
      <c r="C13" s="225"/>
      <c r="D13" s="225"/>
      <c r="E13" s="225"/>
      <c r="F13" s="225"/>
      <c r="G13" s="225"/>
      <c r="H13" s="225"/>
      <c r="I13" s="225"/>
      <c r="J13" s="226"/>
    </row>
    <row r="14" spans="1:10" ht="35.1" customHeight="1">
      <c r="A14" s="173"/>
      <c r="B14" s="227" t="s">
        <v>325</v>
      </c>
      <c r="C14" s="228"/>
      <c r="D14" s="228"/>
      <c r="E14" s="228"/>
      <c r="F14" s="228"/>
      <c r="G14" s="228"/>
      <c r="H14" s="228"/>
      <c r="I14" s="228"/>
      <c r="J14" s="229"/>
    </row>
    <row r="15" spans="1:10" ht="45" customHeight="1">
      <c r="A15" s="174"/>
      <c r="B15" s="227" t="s">
        <v>741</v>
      </c>
      <c r="C15" s="228"/>
      <c r="D15" s="228"/>
      <c r="E15" s="228"/>
      <c r="F15" s="228"/>
      <c r="G15" s="228"/>
      <c r="H15" s="228"/>
      <c r="I15" s="228"/>
      <c r="J15" s="229"/>
    </row>
    <row r="16" spans="1:10" ht="31.5" customHeight="1">
      <c r="A16" s="95" t="s">
        <v>306</v>
      </c>
      <c r="B16" s="230" t="s">
        <v>728</v>
      </c>
      <c r="C16" s="231"/>
      <c r="D16" s="231"/>
      <c r="E16" s="231"/>
      <c r="F16" s="231"/>
      <c r="G16" s="231"/>
      <c r="H16" s="231"/>
      <c r="I16" s="231"/>
      <c r="J16" s="232"/>
    </row>
    <row r="17" spans="1:10" ht="42.95" customHeight="1">
      <c r="A17" s="175" t="s">
        <v>307</v>
      </c>
      <c r="B17" s="230" t="s">
        <v>13</v>
      </c>
      <c r="C17" s="231"/>
      <c r="D17" s="231"/>
      <c r="E17" s="231"/>
      <c r="F17" s="231"/>
      <c r="G17" s="231"/>
      <c r="H17" s="231"/>
      <c r="I17" s="231"/>
      <c r="J17" s="232"/>
    </row>
    <row r="18" spans="1:10" ht="24.6" customHeight="1">
      <c r="A18" s="175"/>
      <c r="B18" s="22" t="s">
        <v>14</v>
      </c>
      <c r="C18" s="19" t="s">
        <v>308</v>
      </c>
      <c r="D18" s="19" t="s">
        <v>309</v>
      </c>
      <c r="E18" s="19" t="s">
        <v>310</v>
      </c>
      <c r="F18" s="21" t="s">
        <v>311</v>
      </c>
      <c r="G18" s="21" t="s">
        <v>312</v>
      </c>
      <c r="H18" s="21" t="s">
        <v>313</v>
      </c>
      <c r="I18" s="21" t="s">
        <v>44</v>
      </c>
      <c r="J18" s="21" t="s">
        <v>45</v>
      </c>
    </row>
    <row r="19" spans="1:10" ht="15.75">
      <c r="A19" s="6" t="s">
        <v>314</v>
      </c>
      <c r="B19" s="20">
        <f>B20+B21+B22</f>
        <v>535844.91899999988</v>
      </c>
      <c r="C19" s="20">
        <f>C20+C21</f>
        <v>54104.299999999996</v>
      </c>
      <c r="D19" s="20">
        <f t="shared" ref="D19:J19" si="0">D20+D21</f>
        <v>55352.5</v>
      </c>
      <c r="E19" s="20">
        <f t="shared" si="0"/>
        <v>45339.899999999994</v>
      </c>
      <c r="F19" s="20">
        <f t="shared" si="0"/>
        <v>94588</v>
      </c>
      <c r="G19" s="20">
        <f>G20+G21+G22</f>
        <v>107248.20000000001</v>
      </c>
      <c r="H19" s="20">
        <f>H20+H21+H22</f>
        <v>107727.41899999999</v>
      </c>
      <c r="I19" s="20">
        <f t="shared" si="0"/>
        <v>37865.300000000003</v>
      </c>
      <c r="J19" s="20">
        <f t="shared" si="0"/>
        <v>33619.299999999996</v>
      </c>
    </row>
    <row r="20" spans="1:10" ht="52.5" customHeight="1">
      <c r="A20" s="6" t="s">
        <v>315</v>
      </c>
      <c r="B20" s="20">
        <f>C20+D20+E20+F20+G20+H20+I20+J20</f>
        <v>501396.71899999992</v>
      </c>
      <c r="C20" s="21">
        <f>'Приложение №13 (ПП1)'!G10</f>
        <v>54104.299999999996</v>
      </c>
      <c r="D20" s="21">
        <f>'Приложение №13 (ПП1)'!H10</f>
        <v>55352.5</v>
      </c>
      <c r="E20" s="21">
        <f>'Приложение №13 (ПП1)'!I10</f>
        <v>42149.899999999994</v>
      </c>
      <c r="F20" s="21">
        <f>'Приложение №13 (ПП1)'!J10</f>
        <v>91501.5</v>
      </c>
      <c r="G20" s="21">
        <f>'Приложение №13 (ПП1)'!K10</f>
        <v>95472</v>
      </c>
      <c r="H20" s="21">
        <f>'Приложение №13 (ПП1)'!L10</f>
        <v>91331.918999999994</v>
      </c>
      <c r="I20" s="21">
        <f>'Приложение №13 (ПП1)'!M10</f>
        <v>37865.300000000003</v>
      </c>
      <c r="J20" s="21">
        <f>'Приложение №13 (ПП1)'!N10</f>
        <v>33619.299999999996</v>
      </c>
    </row>
    <row r="21" spans="1:10" ht="31.5">
      <c r="A21" s="6" t="s">
        <v>18</v>
      </c>
      <c r="B21" s="20">
        <f>C21+D21+E21+F21+G21+H21+I21+J21</f>
        <v>21640.1</v>
      </c>
      <c r="C21" s="21">
        <f>'Приложение №13 (ПП1)'!G11</f>
        <v>0</v>
      </c>
      <c r="D21" s="21">
        <f>'Приложение №13 (ПП1)'!H11</f>
        <v>0</v>
      </c>
      <c r="E21" s="21">
        <f>'Приложение №13 (ПП1)'!I11</f>
        <v>3190</v>
      </c>
      <c r="F21" s="21">
        <f>'Приложение №13 (ПП1)'!J11</f>
        <v>3086.5</v>
      </c>
      <c r="G21" s="21">
        <f>'Приложение №13 (ПП1)'!K11</f>
        <v>3189.1</v>
      </c>
      <c r="H21" s="21">
        <f>'Приложение №13 (ПП1)'!L11</f>
        <v>12174.5</v>
      </c>
      <c r="I21" s="21">
        <f>'Приложение №13 (ПП1)'!M11</f>
        <v>0</v>
      </c>
      <c r="J21" s="21">
        <f>'Приложение №13 (ПП1)'!N11</f>
        <v>0</v>
      </c>
    </row>
    <row r="22" spans="1:10" ht="31.5">
      <c r="A22" s="51" t="s">
        <v>398</v>
      </c>
      <c r="B22" s="20">
        <f>C22+D22+E22+F22+G22+H22+I22+J22</f>
        <v>12808.1</v>
      </c>
      <c r="C22" s="21">
        <f>'Приложение №13 (ПП1)'!G12</f>
        <v>0</v>
      </c>
      <c r="D22" s="21">
        <f>'Приложение №13 (ПП1)'!H12</f>
        <v>0</v>
      </c>
      <c r="E22" s="21">
        <f>'Приложение №13 (ПП1)'!I12</f>
        <v>0</v>
      </c>
      <c r="F22" s="21">
        <f>'Приложение №13 (ПП1)'!J12</f>
        <v>0</v>
      </c>
      <c r="G22" s="21">
        <f>'Приложение №13 (ПП1)'!K12</f>
        <v>8587.1</v>
      </c>
      <c r="H22" s="21">
        <f>'Приложение №13 (ПП1)'!L12</f>
        <v>4221</v>
      </c>
      <c r="I22" s="21">
        <f>'Приложение №13 (ПП1)'!M12</f>
        <v>0</v>
      </c>
      <c r="J22" s="21">
        <f>'Приложение №13 (ПП1)'!N12</f>
        <v>0</v>
      </c>
    </row>
    <row r="23" spans="1:10" ht="31.5" customHeight="1">
      <c r="A23" s="175" t="s">
        <v>316</v>
      </c>
      <c r="B23" s="233" t="s">
        <v>326</v>
      </c>
      <c r="C23" s="234"/>
      <c r="D23" s="234"/>
      <c r="E23" s="234"/>
      <c r="F23" s="234"/>
      <c r="G23" s="234"/>
      <c r="H23" s="234"/>
      <c r="I23" s="234"/>
      <c r="J23" s="235"/>
    </row>
    <row r="24" spans="1:10" ht="33" customHeight="1">
      <c r="A24" s="175"/>
      <c r="B24" s="233" t="s">
        <v>328</v>
      </c>
      <c r="C24" s="234"/>
      <c r="D24" s="234"/>
      <c r="E24" s="234"/>
      <c r="F24" s="234"/>
      <c r="G24" s="234"/>
      <c r="H24" s="234"/>
      <c r="I24" s="234"/>
      <c r="J24" s="235"/>
    </row>
    <row r="25" spans="1:10" ht="78.75" customHeight="1">
      <c r="A25" s="175"/>
      <c r="B25" s="233" t="s">
        <v>327</v>
      </c>
      <c r="C25" s="234"/>
      <c r="D25" s="234"/>
      <c r="E25" s="234"/>
      <c r="F25" s="234"/>
      <c r="G25" s="234"/>
      <c r="H25" s="234"/>
      <c r="I25" s="234"/>
      <c r="J25" s="235"/>
    </row>
  </sheetData>
  <mergeCells count="24">
    <mergeCell ref="B16:J16"/>
    <mergeCell ref="B17:J17"/>
    <mergeCell ref="A23:A25"/>
    <mergeCell ref="A17:A18"/>
    <mergeCell ref="B23:J23"/>
    <mergeCell ref="B24:J24"/>
    <mergeCell ref="B25:J25"/>
    <mergeCell ref="B11:J11"/>
    <mergeCell ref="B12:J12"/>
    <mergeCell ref="B13:J13"/>
    <mergeCell ref="B14:J14"/>
    <mergeCell ref="A7:A15"/>
    <mergeCell ref="B15:J15"/>
    <mergeCell ref="B6:J6"/>
    <mergeCell ref="B7:J7"/>
    <mergeCell ref="B8:J8"/>
    <mergeCell ref="B9:J9"/>
    <mergeCell ref="B10:J10"/>
    <mergeCell ref="B5:J5"/>
    <mergeCell ref="A1:H1"/>
    <mergeCell ref="A3:A4"/>
    <mergeCell ref="B2:J2"/>
    <mergeCell ref="B3:J3"/>
    <mergeCell ref="B4:J4"/>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30.xml><?xml version="1.0" encoding="utf-8"?>
<worksheet xmlns="http://schemas.openxmlformats.org/spreadsheetml/2006/main" xmlns:r="http://schemas.openxmlformats.org/officeDocument/2006/relationships">
  <sheetPr>
    <pageSetUpPr fitToPage="1"/>
  </sheetPr>
  <dimension ref="A1:P14"/>
  <sheetViews>
    <sheetView zoomScaleNormal="100" workbookViewId="0">
      <selection activeCell="L13" sqref="L13"/>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7.25" bestFit="1" customWidth="1"/>
    <col min="10" max="10" width="7.875" bestFit="1" customWidth="1"/>
    <col min="11" max="12" width="7.25" bestFit="1" customWidth="1"/>
    <col min="13" max="14" width="7.25" customWidth="1"/>
    <col min="15" max="15" width="18.25" customWidth="1"/>
    <col min="16" max="16" width="25.125" customWidth="1"/>
  </cols>
  <sheetData>
    <row r="1" spans="1:16" ht="39.75" customHeight="1">
      <c r="O1" s="279" t="s">
        <v>628</v>
      </c>
      <c r="P1" s="279"/>
    </row>
    <row r="2" spans="1:16" ht="18.75">
      <c r="A2" s="291" t="s">
        <v>594</v>
      </c>
      <c r="B2" s="291"/>
      <c r="C2" s="291"/>
      <c r="D2" s="291"/>
      <c r="E2" s="291"/>
      <c r="F2" s="291"/>
      <c r="G2" s="291"/>
      <c r="H2" s="291"/>
      <c r="I2" s="291"/>
      <c r="J2" s="291"/>
      <c r="K2" s="291"/>
      <c r="L2" s="291"/>
      <c r="M2" s="291"/>
      <c r="N2" s="291"/>
      <c r="O2" s="291"/>
      <c r="P2" s="291"/>
    </row>
    <row r="3" spans="1:16" ht="57.75" customHeight="1">
      <c r="A3" s="294" t="s">
        <v>471</v>
      </c>
      <c r="B3" s="294"/>
      <c r="C3" s="294"/>
      <c r="D3" s="294"/>
      <c r="E3" s="294"/>
      <c r="F3" s="294"/>
      <c r="G3" s="294"/>
      <c r="H3" s="294"/>
      <c r="I3" s="294"/>
      <c r="J3" s="294"/>
      <c r="K3" s="294"/>
      <c r="L3" s="294"/>
      <c r="M3" s="294"/>
      <c r="N3" s="294"/>
      <c r="O3" s="294"/>
      <c r="P3" s="294"/>
    </row>
    <row r="4" spans="1:16" ht="22.5">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37">
        <v>3</v>
      </c>
      <c r="D8" s="67">
        <v>4</v>
      </c>
      <c r="E8" s="67">
        <v>5</v>
      </c>
      <c r="F8" s="67">
        <v>6</v>
      </c>
      <c r="G8" s="67">
        <v>7</v>
      </c>
      <c r="H8" s="67">
        <v>8</v>
      </c>
      <c r="I8" s="67">
        <v>9</v>
      </c>
      <c r="J8" s="67">
        <v>10</v>
      </c>
      <c r="K8" s="67">
        <v>11</v>
      </c>
      <c r="L8" s="67">
        <v>12</v>
      </c>
      <c r="M8" s="67">
        <v>13</v>
      </c>
      <c r="N8" s="67">
        <v>14</v>
      </c>
      <c r="O8" s="67">
        <v>15</v>
      </c>
      <c r="P8" s="67">
        <v>16</v>
      </c>
    </row>
    <row r="9" spans="1:16" ht="22.5" customHeight="1">
      <c r="A9" s="353">
        <v>1</v>
      </c>
      <c r="B9" s="356" t="s">
        <v>684</v>
      </c>
      <c r="C9" s="39" t="s">
        <v>15</v>
      </c>
      <c r="D9" s="40" t="s">
        <v>605</v>
      </c>
      <c r="E9" s="42">
        <f>E10+E11</f>
        <v>25747.1</v>
      </c>
      <c r="F9" s="42">
        <f>F10+F11</f>
        <v>221813.99</v>
      </c>
      <c r="G9" s="42">
        <f t="shared" ref="G9:N9" si="0">G10+G11</f>
        <v>11931.9</v>
      </c>
      <c r="H9" s="42">
        <f t="shared" si="0"/>
        <v>18427.800000000003</v>
      </c>
      <c r="I9" s="42">
        <f t="shared" si="0"/>
        <v>11173.7</v>
      </c>
      <c r="J9" s="42">
        <f t="shared" si="0"/>
        <v>88379.5</v>
      </c>
      <c r="K9" s="42">
        <f t="shared" si="0"/>
        <v>36418.9</v>
      </c>
      <c r="L9" s="42">
        <f t="shared" si="0"/>
        <v>55245.19</v>
      </c>
      <c r="M9" s="42">
        <f>M10+M11</f>
        <v>118.5</v>
      </c>
      <c r="N9" s="42">
        <f t="shared" si="0"/>
        <v>118.5</v>
      </c>
      <c r="O9" s="43"/>
      <c r="P9" s="355" t="s">
        <v>630</v>
      </c>
    </row>
    <row r="10" spans="1:16" ht="54" customHeight="1">
      <c r="A10" s="353"/>
      <c r="B10" s="356"/>
      <c r="C10" s="39" t="s">
        <v>315</v>
      </c>
      <c r="D10" s="40" t="s">
        <v>513</v>
      </c>
      <c r="E10" s="46">
        <f>E13</f>
        <v>4049.1</v>
      </c>
      <c r="F10" s="42">
        <f>G10+H10+I10+J10+K10+L10+M10+N10</f>
        <v>47676</v>
      </c>
      <c r="G10" s="42">
        <f t="shared" ref="G10:N10" si="1">G13</f>
        <v>6578.4</v>
      </c>
      <c r="H10" s="42">
        <f t="shared" si="1"/>
        <v>7182.6</v>
      </c>
      <c r="I10" s="42">
        <f t="shared" si="1"/>
        <v>7789.7</v>
      </c>
      <c r="J10" s="42">
        <f t="shared" si="1"/>
        <v>14094.5</v>
      </c>
      <c r="K10" s="42">
        <f t="shared" si="1"/>
        <v>6316.3</v>
      </c>
      <c r="L10" s="42">
        <f t="shared" si="1"/>
        <v>5477.5</v>
      </c>
      <c r="M10" s="42">
        <f t="shared" si="1"/>
        <v>118.5</v>
      </c>
      <c r="N10" s="42">
        <f t="shared" si="1"/>
        <v>118.5</v>
      </c>
      <c r="O10" s="38" t="s">
        <v>629</v>
      </c>
      <c r="P10" s="355"/>
    </row>
    <row r="11" spans="1:16" ht="39.75" customHeight="1">
      <c r="A11" s="353"/>
      <c r="B11" s="356"/>
      <c r="C11" s="39" t="s">
        <v>18</v>
      </c>
      <c r="D11" s="40" t="s">
        <v>513</v>
      </c>
      <c r="E11" s="46">
        <f>E14</f>
        <v>21698</v>
      </c>
      <c r="F11" s="42">
        <f>G11+H11+I11+J11+K11+L11+M11+N11</f>
        <v>174137.99</v>
      </c>
      <c r="G11" s="42">
        <f t="shared" ref="G11:K11" si="2">G14</f>
        <v>5353.5</v>
      </c>
      <c r="H11" s="42">
        <f t="shared" si="2"/>
        <v>11245.2</v>
      </c>
      <c r="I11" s="42">
        <f t="shared" si="2"/>
        <v>3384</v>
      </c>
      <c r="J11" s="42">
        <f t="shared" si="2"/>
        <v>74285</v>
      </c>
      <c r="K11" s="42">
        <f t="shared" si="2"/>
        <v>30102.6</v>
      </c>
      <c r="L11" s="42">
        <f>L14</f>
        <v>49767.69</v>
      </c>
      <c r="M11" s="42">
        <f t="shared" ref="M11:N11" si="3">M14</f>
        <v>0</v>
      </c>
      <c r="N11" s="42">
        <f t="shared" si="3"/>
        <v>0</v>
      </c>
      <c r="O11" s="37" t="s">
        <v>513</v>
      </c>
      <c r="P11" s="355"/>
    </row>
    <row r="12" spans="1:16" ht="27.75" customHeight="1">
      <c r="A12" s="353" t="s">
        <v>607</v>
      </c>
      <c r="B12" s="360" t="s">
        <v>685</v>
      </c>
      <c r="C12" s="39" t="s">
        <v>15</v>
      </c>
      <c r="D12" s="40" t="s">
        <v>605</v>
      </c>
      <c r="E12" s="46">
        <f>E13+E14</f>
        <v>25747.1</v>
      </c>
      <c r="F12" s="42">
        <f>G12+H12+I12+J12+K12+L12+M12+N12</f>
        <v>221813.99000000002</v>
      </c>
      <c r="G12" s="46">
        <f t="shared" ref="G12:N12" si="4">G13+G14</f>
        <v>11931.9</v>
      </c>
      <c r="H12" s="46">
        <f t="shared" si="4"/>
        <v>18427.800000000003</v>
      </c>
      <c r="I12" s="46">
        <f t="shared" si="4"/>
        <v>11173.7</v>
      </c>
      <c r="J12" s="46">
        <f t="shared" si="4"/>
        <v>88379.5</v>
      </c>
      <c r="K12" s="46">
        <f t="shared" si="4"/>
        <v>36418.9</v>
      </c>
      <c r="L12" s="46">
        <f t="shared" si="4"/>
        <v>55245.19</v>
      </c>
      <c r="M12" s="46">
        <f t="shared" si="4"/>
        <v>118.5</v>
      </c>
      <c r="N12" s="46">
        <f t="shared" si="4"/>
        <v>118.5</v>
      </c>
      <c r="O12" s="44"/>
      <c r="P12" s="355" t="s">
        <v>631</v>
      </c>
    </row>
    <row r="13" spans="1:16" ht="59.25" customHeight="1">
      <c r="A13" s="353"/>
      <c r="B13" s="360"/>
      <c r="C13" s="38" t="s">
        <v>315</v>
      </c>
      <c r="D13" s="37" t="s">
        <v>513</v>
      </c>
      <c r="E13" s="45">
        <v>4049.1</v>
      </c>
      <c r="F13" s="42">
        <f>G13+H13+I13+J13+K13+L13+M13+N13</f>
        <v>47676</v>
      </c>
      <c r="G13" s="45">
        <v>6578.4</v>
      </c>
      <c r="H13" s="45">
        <v>7182.6</v>
      </c>
      <c r="I13" s="45">
        <v>7789.7</v>
      </c>
      <c r="J13" s="45">
        <v>14094.5</v>
      </c>
      <c r="K13" s="45">
        <v>6316.3</v>
      </c>
      <c r="L13" s="45">
        <f>169.7+3621.6+1686.2</f>
        <v>5477.5</v>
      </c>
      <c r="M13" s="45">
        <v>118.5</v>
      </c>
      <c r="N13" s="45">
        <v>118.5</v>
      </c>
      <c r="O13" s="38" t="s">
        <v>629</v>
      </c>
      <c r="P13" s="355"/>
    </row>
    <row r="14" spans="1:16" ht="42" customHeight="1">
      <c r="A14" s="353"/>
      <c r="B14" s="360"/>
      <c r="C14" s="38" t="s">
        <v>18</v>
      </c>
      <c r="D14" s="37" t="s">
        <v>513</v>
      </c>
      <c r="E14" s="45">
        <v>21698</v>
      </c>
      <c r="F14" s="42">
        <f>G14+H14+I14+J14+K14+L14+M14+N14</f>
        <v>174137.99</v>
      </c>
      <c r="G14" s="45">
        <v>5353.5</v>
      </c>
      <c r="H14" s="45">
        <v>11245.2</v>
      </c>
      <c r="I14" s="45">
        <v>3384</v>
      </c>
      <c r="J14" s="45">
        <v>74285</v>
      </c>
      <c r="K14" s="45">
        <v>30102.6</v>
      </c>
      <c r="L14" s="45">
        <v>49767.69</v>
      </c>
      <c r="M14" s="45">
        <v>0</v>
      </c>
      <c r="N14" s="45">
        <v>0</v>
      </c>
      <c r="O14" s="37" t="s">
        <v>513</v>
      </c>
      <c r="P14" s="355"/>
    </row>
  </sheetData>
  <mergeCells count="19">
    <mergeCell ref="O1:P1"/>
    <mergeCell ref="A2:P2"/>
    <mergeCell ref="A3:P3"/>
    <mergeCell ref="A4:P4"/>
    <mergeCell ref="A6:A7"/>
    <mergeCell ref="B6:B7"/>
    <mergeCell ref="C6:C7"/>
    <mergeCell ref="D6:D7"/>
    <mergeCell ref="E6:E7"/>
    <mergeCell ref="F6:F7"/>
    <mergeCell ref="G6:N6"/>
    <mergeCell ref="A12:A14"/>
    <mergeCell ref="B12:B14"/>
    <mergeCell ref="P12:P14"/>
    <mergeCell ref="O6:O7"/>
    <mergeCell ref="P6:P7"/>
    <mergeCell ref="A9:A11"/>
    <mergeCell ref="B9:B11"/>
    <mergeCell ref="P9:P11"/>
  </mergeCells>
  <printOptions horizontalCentered="1"/>
  <pageMargins left="0.39370078740157483" right="0.39370078740157483" top="0.39370078740157483" bottom="0.39370078740157483" header="0.31496062992125984" footer="0.31496062992125984"/>
  <pageSetup paperSize="9" scale="77" fitToHeight="0" orientation="landscape" horizontalDpi="4294967295" verticalDpi="4294967295" r:id="rId1"/>
</worksheet>
</file>

<file path=xl/worksheets/sheet31.xml><?xml version="1.0" encoding="utf-8"?>
<worksheet xmlns="http://schemas.openxmlformats.org/spreadsheetml/2006/main" xmlns:r="http://schemas.openxmlformats.org/officeDocument/2006/relationships">
  <sheetPr>
    <pageSetUpPr fitToPage="1"/>
  </sheetPr>
  <dimension ref="A1:P210"/>
  <sheetViews>
    <sheetView zoomScale="90" zoomScaleNormal="90" workbookViewId="0">
      <pane xSplit="8" ySplit="7" topLeftCell="I8" activePane="bottomRight" state="frozen"/>
      <selection pane="topRight" activeCell="I1" sqref="I1"/>
      <selection pane="bottomLeft" activeCell="A8" sqref="A8"/>
      <selection pane="bottomRight" activeCell="R10" sqref="R10"/>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8" width="7.875" bestFit="1" customWidth="1"/>
    <col min="9" max="9" width="13.125" customWidth="1"/>
    <col min="10" max="10" width="7.875" bestFit="1" customWidth="1"/>
    <col min="11" max="11" width="7.25" bestFit="1" customWidth="1"/>
    <col min="12" max="12" width="11.875" customWidth="1"/>
    <col min="13" max="13" width="13.625" customWidth="1"/>
    <col min="14" max="14" width="7.25" customWidth="1"/>
    <col min="15" max="15" width="18.25" customWidth="1"/>
    <col min="16" max="16" width="25.125" customWidth="1"/>
  </cols>
  <sheetData>
    <row r="1" spans="1:16" ht="39.75" customHeight="1">
      <c r="O1" s="279" t="s">
        <v>632</v>
      </c>
      <c r="P1" s="279"/>
    </row>
    <row r="2" spans="1:16" ht="18.75">
      <c r="A2" s="291" t="s">
        <v>594</v>
      </c>
      <c r="B2" s="291"/>
      <c r="C2" s="291"/>
      <c r="D2" s="291"/>
      <c r="E2" s="291"/>
      <c r="F2" s="291"/>
      <c r="G2" s="291"/>
      <c r="H2" s="291"/>
      <c r="I2" s="291"/>
      <c r="J2" s="291"/>
      <c r="K2" s="291"/>
      <c r="L2" s="291"/>
      <c r="M2" s="291"/>
      <c r="N2" s="291"/>
      <c r="O2" s="291"/>
      <c r="P2" s="291"/>
    </row>
    <row r="3" spans="1:16" ht="40.5" customHeight="1">
      <c r="A3" s="294" t="s">
        <v>766</v>
      </c>
      <c r="B3" s="294"/>
      <c r="C3" s="294"/>
      <c r="D3" s="294"/>
      <c r="E3" s="294"/>
      <c r="F3" s="294"/>
      <c r="G3" s="294"/>
      <c r="H3" s="294"/>
      <c r="I3" s="294"/>
      <c r="J3" s="294"/>
      <c r="K3" s="294"/>
      <c r="L3" s="294"/>
      <c r="M3" s="294"/>
      <c r="N3" s="294"/>
      <c r="O3" s="294"/>
      <c r="P3" s="294"/>
    </row>
    <row r="4" spans="1:16" ht="22.5">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682</v>
      </c>
      <c r="F6" s="353" t="s">
        <v>599</v>
      </c>
      <c r="G6" s="361" t="s">
        <v>600</v>
      </c>
      <c r="H6" s="362"/>
      <c r="I6" s="362"/>
      <c r="J6" s="362"/>
      <c r="K6" s="362"/>
      <c r="L6" s="362"/>
      <c r="M6" s="362"/>
      <c r="N6" s="363"/>
      <c r="O6" s="353" t="s">
        <v>601</v>
      </c>
      <c r="P6" s="353" t="s">
        <v>602</v>
      </c>
    </row>
    <row r="7" spans="1:16" ht="66" customHeight="1">
      <c r="A7" s="353"/>
      <c r="B7" s="353"/>
      <c r="C7" s="353"/>
      <c r="D7" s="353"/>
      <c r="E7" s="353"/>
      <c r="F7" s="353"/>
      <c r="G7" s="37" t="s">
        <v>308</v>
      </c>
      <c r="H7" s="37" t="s">
        <v>309</v>
      </c>
      <c r="I7" s="37" t="s">
        <v>310</v>
      </c>
      <c r="J7" s="37" t="s">
        <v>311</v>
      </c>
      <c r="K7" s="37" t="s">
        <v>312</v>
      </c>
      <c r="L7" s="38" t="s">
        <v>313</v>
      </c>
      <c r="M7" s="69" t="s">
        <v>44</v>
      </c>
      <c r="N7" s="69" t="s">
        <v>45</v>
      </c>
      <c r="O7" s="353"/>
      <c r="P7" s="353"/>
    </row>
    <row r="8" spans="1:16">
      <c r="A8" s="37">
        <v>1</v>
      </c>
      <c r="B8" s="37">
        <v>2</v>
      </c>
      <c r="C8" s="67">
        <v>3</v>
      </c>
      <c r="D8" s="67">
        <v>4</v>
      </c>
      <c r="E8" s="67">
        <v>5</v>
      </c>
      <c r="F8" s="67">
        <v>6</v>
      </c>
      <c r="G8" s="67">
        <v>7</v>
      </c>
      <c r="H8" s="67">
        <v>8</v>
      </c>
      <c r="I8" s="67">
        <v>9</v>
      </c>
      <c r="J8" s="67">
        <v>10</v>
      </c>
      <c r="K8" s="67">
        <v>11</v>
      </c>
      <c r="L8" s="67">
        <v>12</v>
      </c>
      <c r="M8" s="67">
        <v>13</v>
      </c>
      <c r="N8" s="67">
        <v>14</v>
      </c>
      <c r="O8" s="67">
        <v>15</v>
      </c>
      <c r="P8" s="67">
        <v>16</v>
      </c>
    </row>
    <row r="9" spans="1:16" ht="143.44999999999999" customHeight="1">
      <c r="A9" s="353">
        <v>1</v>
      </c>
      <c r="B9" s="356" t="s">
        <v>767</v>
      </c>
      <c r="C9" s="70" t="s">
        <v>15</v>
      </c>
      <c r="D9" s="40" t="s">
        <v>683</v>
      </c>
      <c r="E9" s="42">
        <f>E10+E11</f>
        <v>24521.8</v>
      </c>
      <c r="F9" s="42">
        <f>F10+F11-0.1</f>
        <v>171278.77</v>
      </c>
      <c r="G9" s="42">
        <f>G10+G11</f>
        <v>25094.400000000001</v>
      </c>
      <c r="H9" s="42">
        <f t="shared" ref="H9:N9" si="0">H10+H11</f>
        <v>29634.9</v>
      </c>
      <c r="I9" s="42">
        <f t="shared" si="0"/>
        <v>48515.3</v>
      </c>
      <c r="J9" s="42">
        <f t="shared" si="0"/>
        <v>0</v>
      </c>
      <c r="K9" s="42">
        <f t="shared" si="0"/>
        <v>0</v>
      </c>
      <c r="L9" s="42">
        <f t="shared" si="0"/>
        <v>13061.84</v>
      </c>
      <c r="M9" s="42">
        <f t="shared" si="0"/>
        <v>54972.43</v>
      </c>
      <c r="N9" s="42">
        <f t="shared" si="0"/>
        <v>0</v>
      </c>
      <c r="O9" s="43"/>
      <c r="P9" s="355" t="s">
        <v>633</v>
      </c>
    </row>
    <row r="10" spans="1:16" ht="65.25" customHeight="1">
      <c r="A10" s="353"/>
      <c r="B10" s="356"/>
      <c r="C10" s="39" t="s">
        <v>315</v>
      </c>
      <c r="D10" s="40" t="s">
        <v>513</v>
      </c>
      <c r="E10" s="46">
        <v>2823.8</v>
      </c>
      <c r="F10" s="42">
        <f>G10+H10+I10+J10+K10+L10+M10+N10</f>
        <v>43859.240000000005</v>
      </c>
      <c r="G10" s="46">
        <f>G13+G16+G19+G22</f>
        <v>5909.2</v>
      </c>
      <c r="H10" s="46">
        <f t="shared" ref="H10:N11" si="1">H13+H16+H19+H22</f>
        <v>7904</v>
      </c>
      <c r="I10" s="46">
        <f t="shared" si="1"/>
        <v>9980.7000000000007</v>
      </c>
      <c r="J10" s="46">
        <f t="shared" si="1"/>
        <v>0</v>
      </c>
      <c r="K10" s="46">
        <f t="shared" si="1"/>
        <v>0</v>
      </c>
      <c r="L10" s="46">
        <f t="shared" si="1"/>
        <v>3061.84</v>
      </c>
      <c r="M10" s="46">
        <f t="shared" si="1"/>
        <v>17003.5</v>
      </c>
      <c r="N10" s="46">
        <f t="shared" si="1"/>
        <v>0</v>
      </c>
      <c r="O10" s="38" t="s">
        <v>603</v>
      </c>
      <c r="P10" s="355"/>
    </row>
    <row r="11" spans="1:16" ht="49.5" customHeight="1">
      <c r="A11" s="353"/>
      <c r="B11" s="356"/>
      <c r="C11" s="39" t="s">
        <v>18</v>
      </c>
      <c r="D11" s="40" t="s">
        <v>513</v>
      </c>
      <c r="E11" s="46">
        <v>21698</v>
      </c>
      <c r="F11" s="42">
        <f>G11+H11+I11+J11+K11+L11+M11+N11</f>
        <v>127419.63</v>
      </c>
      <c r="G11" s="46">
        <f>G14+G17+G20+G23</f>
        <v>19185.2</v>
      </c>
      <c r="H11" s="46">
        <f t="shared" si="1"/>
        <v>21730.9</v>
      </c>
      <c r="I11" s="46">
        <f t="shared" si="1"/>
        <v>38534.6</v>
      </c>
      <c r="J11" s="46">
        <f t="shared" si="1"/>
        <v>0</v>
      </c>
      <c r="K11" s="46">
        <f t="shared" si="1"/>
        <v>0</v>
      </c>
      <c r="L11" s="46">
        <f t="shared" si="1"/>
        <v>10000</v>
      </c>
      <c r="M11" s="42">
        <f>M14+M17+M20+M23</f>
        <v>37968.93</v>
      </c>
      <c r="N11" s="42">
        <f>N14+N17+N20+N23</f>
        <v>0</v>
      </c>
      <c r="O11" s="37" t="s">
        <v>513</v>
      </c>
      <c r="P11" s="355"/>
    </row>
    <row r="12" spans="1:16" ht="35.25" customHeight="1">
      <c r="A12" s="353" t="s">
        <v>607</v>
      </c>
      <c r="B12" s="354" t="s">
        <v>678</v>
      </c>
      <c r="C12" s="39" t="s">
        <v>15</v>
      </c>
      <c r="D12" s="40" t="s">
        <v>683</v>
      </c>
      <c r="E12" s="46">
        <f>E13+E14</f>
        <v>0</v>
      </c>
      <c r="F12" s="42">
        <f>F13+F14-0.1</f>
        <v>76761.26999999999</v>
      </c>
      <c r="G12" s="42">
        <f>G13+G14</f>
        <v>2400</v>
      </c>
      <c r="H12" s="42">
        <f t="shared" ref="H12:K12" si="2">H13+H14</f>
        <v>1634</v>
      </c>
      <c r="I12" s="42">
        <f t="shared" si="2"/>
        <v>4693.1000000000004</v>
      </c>
      <c r="J12" s="42">
        <f t="shared" si="2"/>
        <v>0</v>
      </c>
      <c r="K12" s="42">
        <f t="shared" si="2"/>
        <v>0</v>
      </c>
      <c r="L12" s="42">
        <f>L13+L14</f>
        <v>13061.84</v>
      </c>
      <c r="M12" s="42">
        <f>M13+M14</f>
        <v>54972.43</v>
      </c>
      <c r="N12" s="42">
        <f>N13+N14</f>
        <v>0</v>
      </c>
      <c r="O12" s="44"/>
      <c r="P12" s="355" t="s">
        <v>634</v>
      </c>
    </row>
    <row r="13" spans="1:16" ht="59.25" customHeight="1">
      <c r="A13" s="353"/>
      <c r="B13" s="354"/>
      <c r="C13" s="38" t="s">
        <v>315</v>
      </c>
      <c r="D13" s="37" t="s">
        <v>513</v>
      </c>
      <c r="E13" s="45">
        <v>0</v>
      </c>
      <c r="F13" s="42">
        <f>G13+H13+I13+J13+K13+L13+M13+N13</f>
        <v>28792.440000000002</v>
      </c>
      <c r="G13" s="45">
        <v>2400</v>
      </c>
      <c r="H13" s="45">
        <v>1634</v>
      </c>
      <c r="I13" s="45">
        <v>4693.1000000000004</v>
      </c>
      <c r="J13" s="45">
        <v>0</v>
      </c>
      <c r="K13" s="45">
        <v>0</v>
      </c>
      <c r="L13" s="45">
        <v>3061.84</v>
      </c>
      <c r="M13" s="45">
        <v>17003.5</v>
      </c>
      <c r="N13" s="45">
        <v>0</v>
      </c>
      <c r="O13" s="38" t="s">
        <v>603</v>
      </c>
      <c r="P13" s="355"/>
    </row>
    <row r="14" spans="1:16" ht="48.75" customHeight="1">
      <c r="A14" s="353"/>
      <c r="B14" s="354"/>
      <c r="C14" s="38" t="s">
        <v>18</v>
      </c>
      <c r="D14" s="37" t="s">
        <v>513</v>
      </c>
      <c r="E14" s="45">
        <v>0</v>
      </c>
      <c r="F14" s="42">
        <f>G14+H14+I14+J14+K14+L14+M14+N14</f>
        <v>47968.93</v>
      </c>
      <c r="G14" s="45">
        <v>0</v>
      </c>
      <c r="H14" s="45">
        <v>0</v>
      </c>
      <c r="I14" s="45">
        <v>0</v>
      </c>
      <c r="J14" s="45">
        <v>0</v>
      </c>
      <c r="K14" s="45">
        <v>0</v>
      </c>
      <c r="L14" s="45">
        <v>10000</v>
      </c>
      <c r="M14" s="45">
        <v>37968.93</v>
      </c>
      <c r="N14" s="45">
        <v>0</v>
      </c>
      <c r="O14" s="37" t="s">
        <v>513</v>
      </c>
      <c r="P14" s="355"/>
    </row>
    <row r="15" spans="1:16" ht="35.25" customHeight="1">
      <c r="A15" s="353" t="s">
        <v>609</v>
      </c>
      <c r="B15" s="354" t="s">
        <v>679</v>
      </c>
      <c r="C15" s="39" t="s">
        <v>15</v>
      </c>
      <c r="D15" s="40" t="s">
        <v>683</v>
      </c>
      <c r="E15" s="46">
        <v>2823.8</v>
      </c>
      <c r="F15" s="42">
        <f>F16+F17</f>
        <v>22694.400000000001</v>
      </c>
      <c r="G15" s="42">
        <f t="shared" ref="G15:L15" si="3">G16+G17</f>
        <v>22694.400000000001</v>
      </c>
      <c r="H15" s="42">
        <f t="shared" si="3"/>
        <v>0</v>
      </c>
      <c r="I15" s="42">
        <f t="shared" si="3"/>
        <v>0</v>
      </c>
      <c r="J15" s="42">
        <f t="shared" si="3"/>
        <v>0</v>
      </c>
      <c r="K15" s="42">
        <f t="shared" si="3"/>
        <v>0</v>
      </c>
      <c r="L15" s="42">
        <f t="shared" si="3"/>
        <v>0</v>
      </c>
      <c r="M15" s="42">
        <f>M16+M17</f>
        <v>0</v>
      </c>
      <c r="N15" s="42">
        <f t="shared" ref="N15:N18" si="4">N16+N17</f>
        <v>0</v>
      </c>
      <c r="O15" s="44"/>
      <c r="P15" s="355" t="s">
        <v>635</v>
      </c>
    </row>
    <row r="16" spans="1:16" ht="54" customHeight="1">
      <c r="A16" s="353"/>
      <c r="B16" s="354"/>
      <c r="C16" s="38" t="s">
        <v>315</v>
      </c>
      <c r="D16" s="37" t="s">
        <v>513</v>
      </c>
      <c r="E16" s="45">
        <v>0</v>
      </c>
      <c r="F16" s="42">
        <f>G16+H16+I16+J16+K16+L16+M16+N16</f>
        <v>3509.2</v>
      </c>
      <c r="G16" s="45">
        <v>3509.2</v>
      </c>
      <c r="H16" s="45">
        <v>0</v>
      </c>
      <c r="I16" s="45">
        <v>0</v>
      </c>
      <c r="J16" s="45">
        <v>0</v>
      </c>
      <c r="K16" s="45">
        <v>0</v>
      </c>
      <c r="L16" s="45">
        <v>0</v>
      </c>
      <c r="M16" s="45">
        <v>0</v>
      </c>
      <c r="N16" s="45">
        <v>0</v>
      </c>
      <c r="O16" s="38" t="s">
        <v>603</v>
      </c>
      <c r="P16" s="355"/>
    </row>
    <row r="17" spans="1:16" ht="49.5" customHeight="1">
      <c r="A17" s="353"/>
      <c r="B17" s="354"/>
      <c r="C17" s="38" t="s">
        <v>18</v>
      </c>
      <c r="D17" s="37" t="s">
        <v>513</v>
      </c>
      <c r="E17" s="45">
        <v>0</v>
      </c>
      <c r="F17" s="42">
        <f>G17+H17+I17+J17+K17+L17+M17+N17</f>
        <v>19185.2</v>
      </c>
      <c r="G17" s="45">
        <v>19185.2</v>
      </c>
      <c r="H17" s="45">
        <v>0</v>
      </c>
      <c r="I17" s="45">
        <v>0</v>
      </c>
      <c r="J17" s="45">
        <v>0</v>
      </c>
      <c r="K17" s="45">
        <v>0</v>
      </c>
      <c r="L17" s="45">
        <v>0</v>
      </c>
      <c r="M17" s="45">
        <v>0</v>
      </c>
      <c r="N17" s="45">
        <v>0</v>
      </c>
      <c r="O17" s="37" t="s">
        <v>513</v>
      </c>
      <c r="P17" s="355"/>
    </row>
    <row r="18" spans="1:16" ht="24.75" customHeight="1">
      <c r="A18" s="353" t="s">
        <v>610</v>
      </c>
      <c r="B18" s="354" t="s">
        <v>680</v>
      </c>
      <c r="C18" s="39" t="s">
        <v>15</v>
      </c>
      <c r="D18" s="40" t="s">
        <v>683</v>
      </c>
      <c r="E18" s="46">
        <f t="shared" ref="E18:L18" si="5">E19+E20</f>
        <v>0</v>
      </c>
      <c r="F18" s="42">
        <f>F19+F20</f>
        <v>3270</v>
      </c>
      <c r="G18" s="42">
        <f t="shared" si="5"/>
        <v>0</v>
      </c>
      <c r="H18" s="42">
        <f t="shared" si="5"/>
        <v>3270</v>
      </c>
      <c r="I18" s="42">
        <f t="shared" si="5"/>
        <v>0</v>
      </c>
      <c r="J18" s="42">
        <f t="shared" si="5"/>
        <v>0</v>
      </c>
      <c r="K18" s="42">
        <f t="shared" si="5"/>
        <v>0</v>
      </c>
      <c r="L18" s="42">
        <f t="shared" si="5"/>
        <v>0</v>
      </c>
      <c r="M18" s="42">
        <f t="shared" ref="M18" si="6">M19+M20</f>
        <v>0</v>
      </c>
      <c r="N18" s="42">
        <f t="shared" si="4"/>
        <v>0</v>
      </c>
      <c r="O18" s="44"/>
      <c r="P18" s="355" t="s">
        <v>636</v>
      </c>
    </row>
    <row r="19" spans="1:16" ht="57.75" customHeight="1">
      <c r="A19" s="353"/>
      <c r="B19" s="354"/>
      <c r="C19" s="38" t="s">
        <v>315</v>
      </c>
      <c r="D19" s="37" t="s">
        <v>513</v>
      </c>
      <c r="E19" s="45">
        <v>0</v>
      </c>
      <c r="F19" s="42">
        <f>G19+H19+I19+J19+K19+L19+M19+N19</f>
        <v>3270</v>
      </c>
      <c r="G19" s="45">
        <v>0</v>
      </c>
      <c r="H19" s="45">
        <v>3270</v>
      </c>
      <c r="I19" s="45">
        <v>0</v>
      </c>
      <c r="J19" s="45">
        <v>0</v>
      </c>
      <c r="K19" s="45">
        <v>0</v>
      </c>
      <c r="L19" s="45">
        <v>0</v>
      </c>
      <c r="M19" s="45">
        <v>0</v>
      </c>
      <c r="N19" s="45">
        <v>0</v>
      </c>
      <c r="O19" s="38" t="s">
        <v>603</v>
      </c>
      <c r="P19" s="355"/>
    </row>
    <row r="20" spans="1:16" ht="30" customHeight="1">
      <c r="A20" s="353"/>
      <c r="B20" s="354"/>
      <c r="C20" s="38" t="s">
        <v>18</v>
      </c>
      <c r="D20" s="37" t="s">
        <v>513</v>
      </c>
      <c r="E20" s="45">
        <v>0</v>
      </c>
      <c r="F20" s="42">
        <f>G20+H20+I20+J20+K20+L20+M20+N20</f>
        <v>0</v>
      </c>
      <c r="G20" s="45">
        <v>0</v>
      </c>
      <c r="H20" s="45">
        <v>0</v>
      </c>
      <c r="I20" s="45">
        <v>0</v>
      </c>
      <c r="J20" s="45">
        <v>0</v>
      </c>
      <c r="K20" s="45">
        <v>0</v>
      </c>
      <c r="L20" s="45">
        <v>0</v>
      </c>
      <c r="M20" s="45">
        <v>0</v>
      </c>
      <c r="N20" s="45">
        <v>0</v>
      </c>
      <c r="O20" s="37" t="s">
        <v>513</v>
      </c>
      <c r="P20" s="355"/>
    </row>
    <row r="21" spans="1:16" ht="46.5" customHeight="1">
      <c r="A21" s="353" t="s">
        <v>611</v>
      </c>
      <c r="B21" s="354" t="s">
        <v>681</v>
      </c>
      <c r="C21" s="39" t="s">
        <v>15</v>
      </c>
      <c r="D21" s="40" t="s">
        <v>683</v>
      </c>
      <c r="E21" s="46">
        <f>E22+E23</f>
        <v>0</v>
      </c>
      <c r="F21" s="42">
        <f>F22+F23</f>
        <v>68553.100000000006</v>
      </c>
      <c r="G21" s="42">
        <f>G22+G23</f>
        <v>0</v>
      </c>
      <c r="H21" s="42">
        <f>H22+H23</f>
        <v>24730.9</v>
      </c>
      <c r="I21" s="42">
        <f>I22+I23</f>
        <v>43822.2</v>
      </c>
      <c r="J21" s="42">
        <f t="shared" ref="J21:N21" si="7">J22+J23</f>
        <v>0</v>
      </c>
      <c r="K21" s="42">
        <f t="shared" si="7"/>
        <v>0</v>
      </c>
      <c r="L21" s="42">
        <f t="shared" si="7"/>
        <v>0</v>
      </c>
      <c r="M21" s="42">
        <f t="shared" si="7"/>
        <v>0</v>
      </c>
      <c r="N21" s="42">
        <f t="shared" si="7"/>
        <v>0</v>
      </c>
      <c r="O21" s="44"/>
      <c r="P21" s="355" t="s">
        <v>637</v>
      </c>
    </row>
    <row r="22" spans="1:16" ht="36">
      <c r="A22" s="353"/>
      <c r="B22" s="354"/>
      <c r="C22" s="38" t="s">
        <v>315</v>
      </c>
      <c r="D22" s="37" t="s">
        <v>513</v>
      </c>
      <c r="E22" s="45">
        <v>0</v>
      </c>
      <c r="F22" s="42">
        <f>G22+H22+I22+J22+K22+L22+M22+N22</f>
        <v>8287.6</v>
      </c>
      <c r="G22" s="45">
        <v>0</v>
      </c>
      <c r="H22" s="45">
        <v>3000</v>
      </c>
      <c r="I22" s="45">
        <v>5287.6</v>
      </c>
      <c r="J22" s="45">
        <v>0</v>
      </c>
      <c r="K22" s="45">
        <v>0</v>
      </c>
      <c r="L22" s="45">
        <v>0</v>
      </c>
      <c r="M22" s="45">
        <v>0</v>
      </c>
      <c r="N22" s="45">
        <v>0</v>
      </c>
      <c r="O22" s="38" t="s">
        <v>603</v>
      </c>
      <c r="P22" s="355"/>
    </row>
    <row r="23" spans="1:16" ht="66" customHeight="1">
      <c r="A23" s="353"/>
      <c r="B23" s="354"/>
      <c r="C23" s="38" t="s">
        <v>18</v>
      </c>
      <c r="D23" s="37" t="s">
        <v>513</v>
      </c>
      <c r="E23" s="45">
        <v>0</v>
      </c>
      <c r="F23" s="42">
        <f>G23+H23+I23+J23+K23+L23+M23+N23</f>
        <v>60265.5</v>
      </c>
      <c r="G23" s="45">
        <v>0</v>
      </c>
      <c r="H23" s="45">
        <v>21730.9</v>
      </c>
      <c r="I23" s="45">
        <v>38534.6</v>
      </c>
      <c r="J23" s="45">
        <v>0</v>
      </c>
      <c r="K23" s="45">
        <v>0</v>
      </c>
      <c r="L23" s="45">
        <v>0</v>
      </c>
      <c r="M23" s="45">
        <v>0</v>
      </c>
      <c r="N23" s="45">
        <v>0</v>
      </c>
      <c r="O23" s="37" t="s">
        <v>513</v>
      </c>
      <c r="P23" s="355"/>
    </row>
    <row r="210" spans="5:5">
      <c r="E210" s="48"/>
    </row>
  </sheetData>
  <mergeCells count="28">
    <mergeCell ref="O1:P1"/>
    <mergeCell ref="A2:P2"/>
    <mergeCell ref="A3:P3"/>
    <mergeCell ref="A4:P4"/>
    <mergeCell ref="A6:A7"/>
    <mergeCell ref="B6:B7"/>
    <mergeCell ref="C6:C7"/>
    <mergeCell ref="D6:D7"/>
    <mergeCell ref="E6:E7"/>
    <mergeCell ref="F6:F7"/>
    <mergeCell ref="O6:O7"/>
    <mergeCell ref="P6:P7"/>
    <mergeCell ref="G6:N6"/>
    <mergeCell ref="A9:A11"/>
    <mergeCell ref="B9:B11"/>
    <mergeCell ref="P9:P11"/>
    <mergeCell ref="A12:A14"/>
    <mergeCell ref="B12:B14"/>
    <mergeCell ref="P12:P14"/>
    <mergeCell ref="A21:A23"/>
    <mergeCell ref="B21:B23"/>
    <mergeCell ref="P21:P23"/>
    <mergeCell ref="A15:A17"/>
    <mergeCell ref="B15:B17"/>
    <mergeCell ref="P15:P17"/>
    <mergeCell ref="A18:A20"/>
    <mergeCell ref="B18:B20"/>
    <mergeCell ref="P18:P20"/>
  </mergeCells>
  <printOptions horizontalCentered="1"/>
  <pageMargins left="0.39370078740157483" right="0.39370078740157483" top="0.39370078740157483" bottom="0.39370078740157483" header="0.31496062992125984" footer="0.31496062992125984"/>
  <pageSetup paperSize="9" scale="70" fitToHeight="0" orientation="landscape" horizontalDpi="4294967295" verticalDpi="4294967295" r:id="rId1"/>
  <legacyDrawing r:id="rId2"/>
</worksheet>
</file>

<file path=xl/worksheets/sheet32.xml><?xml version="1.0" encoding="utf-8"?>
<worksheet xmlns="http://schemas.openxmlformats.org/spreadsheetml/2006/main" xmlns:r="http://schemas.openxmlformats.org/officeDocument/2006/relationships">
  <sheetPr>
    <pageSetUpPr fitToPage="1"/>
  </sheetPr>
  <dimension ref="A1:P20"/>
  <sheetViews>
    <sheetView zoomScaleNormal="100" workbookViewId="0">
      <pane xSplit="7" ySplit="7" topLeftCell="H17" activePane="bottomRight" state="frozen"/>
      <selection pane="topRight" activeCell="H1" sqref="H1"/>
      <selection pane="bottomLeft" activeCell="A8" sqref="A8"/>
      <selection pane="bottomRight" activeCell="L15" sqref="L15"/>
    </sheetView>
  </sheetViews>
  <sheetFormatPr defaultRowHeight="14.25"/>
  <cols>
    <col min="1" max="1" width="4.375" customWidth="1"/>
    <col min="2" max="2" width="20.25" customWidth="1"/>
    <col min="3" max="3" width="18.25" customWidth="1"/>
    <col min="4" max="4" width="10.375" customWidth="1"/>
    <col min="5" max="5" width="12.125" customWidth="1"/>
    <col min="6" max="6" width="10.375" bestFit="1" customWidth="1"/>
    <col min="7" max="7" width="8.875" customWidth="1"/>
    <col min="8" max="8" width="10.125" customWidth="1"/>
    <col min="9" max="9" width="10.375" customWidth="1"/>
    <col min="10" max="10" width="9" customWidth="1"/>
    <col min="11" max="11" width="9.375" customWidth="1"/>
    <col min="12" max="12" width="9" customWidth="1"/>
    <col min="13" max="13" width="8.75" customWidth="1"/>
    <col min="14" max="14" width="7.25" customWidth="1"/>
    <col min="15" max="15" width="15.375" customWidth="1"/>
    <col min="16" max="16" width="21.625" customWidth="1"/>
  </cols>
  <sheetData>
    <row r="1" spans="1:16" ht="39.75" customHeight="1">
      <c r="O1" s="279" t="s">
        <v>638</v>
      </c>
      <c r="P1" s="279"/>
    </row>
    <row r="2" spans="1:16" ht="18.75">
      <c r="A2" s="291" t="s">
        <v>594</v>
      </c>
      <c r="B2" s="291"/>
      <c r="C2" s="291"/>
      <c r="D2" s="291"/>
      <c r="E2" s="291"/>
      <c r="F2" s="291"/>
      <c r="G2" s="291"/>
      <c r="H2" s="291"/>
      <c r="I2" s="291"/>
      <c r="J2" s="291"/>
      <c r="K2" s="291"/>
      <c r="L2" s="291"/>
      <c r="M2" s="291"/>
      <c r="N2" s="291"/>
      <c r="O2" s="291"/>
      <c r="P2" s="291"/>
    </row>
    <row r="3" spans="1:16" ht="27" customHeight="1">
      <c r="A3" s="294" t="s">
        <v>478</v>
      </c>
      <c r="B3" s="294"/>
      <c r="C3" s="294"/>
      <c r="D3" s="294"/>
      <c r="E3" s="294"/>
      <c r="F3" s="294"/>
      <c r="G3" s="294"/>
      <c r="H3" s="294"/>
      <c r="I3" s="294"/>
      <c r="J3" s="294"/>
      <c r="K3" s="294"/>
      <c r="L3" s="294"/>
      <c r="M3" s="294"/>
      <c r="N3" s="294"/>
      <c r="O3" s="294"/>
      <c r="P3" s="294"/>
    </row>
    <row r="4" spans="1:16" ht="14.25" customHeight="1">
      <c r="A4" s="293" t="s">
        <v>413</v>
      </c>
      <c r="B4" s="293"/>
      <c r="C4" s="293"/>
      <c r="D4" s="293"/>
      <c r="E4" s="293"/>
      <c r="F4" s="293"/>
      <c r="G4" s="293"/>
      <c r="H4" s="293"/>
      <c r="I4" s="293"/>
      <c r="J4" s="293"/>
      <c r="K4" s="293"/>
      <c r="L4" s="293"/>
      <c r="M4" s="293"/>
      <c r="N4" s="293"/>
      <c r="O4" s="293"/>
      <c r="P4" s="293"/>
    </row>
    <row r="6" spans="1:16" ht="27.75" customHeight="1">
      <c r="A6" s="353" t="s">
        <v>415</v>
      </c>
      <c r="B6" s="353" t="s">
        <v>595</v>
      </c>
      <c r="C6" s="353" t="s">
        <v>596</v>
      </c>
      <c r="D6" s="353" t="s">
        <v>597</v>
      </c>
      <c r="E6" s="353" t="s">
        <v>598</v>
      </c>
      <c r="F6" s="353" t="s">
        <v>599</v>
      </c>
      <c r="G6" s="357" t="s">
        <v>600</v>
      </c>
      <c r="H6" s="358"/>
      <c r="I6" s="358"/>
      <c r="J6" s="358"/>
      <c r="K6" s="358"/>
      <c r="L6" s="358"/>
      <c r="M6" s="358"/>
      <c r="N6" s="359"/>
      <c r="O6" s="353" t="s">
        <v>601</v>
      </c>
      <c r="P6" s="353" t="s">
        <v>602</v>
      </c>
    </row>
    <row r="7" spans="1:16" ht="66" customHeight="1">
      <c r="A7" s="353"/>
      <c r="B7" s="353"/>
      <c r="C7" s="353"/>
      <c r="D7" s="353"/>
      <c r="E7" s="353"/>
      <c r="F7" s="353"/>
      <c r="G7" s="37" t="s">
        <v>309</v>
      </c>
      <c r="H7" s="37" t="s">
        <v>310</v>
      </c>
      <c r="I7" s="37" t="s">
        <v>311</v>
      </c>
      <c r="J7" s="37" t="s">
        <v>312</v>
      </c>
      <c r="K7" s="37" t="s">
        <v>313</v>
      </c>
      <c r="L7" s="37" t="s">
        <v>44</v>
      </c>
      <c r="M7" s="37" t="s">
        <v>45</v>
      </c>
      <c r="N7" s="37" t="s">
        <v>46</v>
      </c>
      <c r="O7" s="353"/>
      <c r="P7" s="353"/>
    </row>
    <row r="8" spans="1:16">
      <c r="A8" s="37">
        <v>1</v>
      </c>
      <c r="B8" s="37">
        <v>2</v>
      </c>
      <c r="C8" s="37">
        <v>3</v>
      </c>
      <c r="D8" s="37">
        <v>4</v>
      </c>
      <c r="E8" s="37">
        <v>5</v>
      </c>
      <c r="F8" s="37">
        <v>6</v>
      </c>
      <c r="G8" s="37">
        <v>7</v>
      </c>
      <c r="H8" s="37">
        <v>8</v>
      </c>
      <c r="I8" s="37">
        <v>9</v>
      </c>
      <c r="J8" s="37">
        <v>10</v>
      </c>
      <c r="K8" s="37">
        <v>11</v>
      </c>
      <c r="L8" s="37">
        <v>12</v>
      </c>
      <c r="M8" s="37">
        <v>13</v>
      </c>
      <c r="N8" s="37">
        <v>14</v>
      </c>
      <c r="O8" s="37">
        <v>15</v>
      </c>
      <c r="P8" s="37">
        <v>16</v>
      </c>
    </row>
    <row r="9" spans="1:16" ht="22.5" customHeight="1">
      <c r="A9" s="353">
        <v>1</v>
      </c>
      <c r="B9" s="356" t="s">
        <v>641</v>
      </c>
      <c r="C9" s="39" t="s">
        <v>15</v>
      </c>
      <c r="D9" s="40" t="s">
        <v>640</v>
      </c>
      <c r="E9" s="169">
        <v>0</v>
      </c>
      <c r="F9" s="168">
        <f>F10+F11+F12+0.1</f>
        <v>238867.34</v>
      </c>
      <c r="G9" s="168">
        <f t="shared" ref="G9:N9" si="0">G10+G11+G12</f>
        <v>52700</v>
      </c>
      <c r="H9" s="168">
        <f t="shared" si="0"/>
        <v>28700</v>
      </c>
      <c r="I9" s="168">
        <f t="shared" si="0"/>
        <v>49685</v>
      </c>
      <c r="J9" s="168">
        <f t="shared" si="0"/>
        <v>37005.5</v>
      </c>
      <c r="K9" s="168">
        <f>K10+K11+K12+0.1</f>
        <v>65183.24</v>
      </c>
      <c r="L9" s="168">
        <f t="shared" si="0"/>
        <v>2893.6000000000004</v>
      </c>
      <c r="M9" s="168">
        <f t="shared" si="0"/>
        <v>2700</v>
      </c>
      <c r="N9" s="168">
        <f t="shared" si="0"/>
        <v>0</v>
      </c>
      <c r="O9" s="43"/>
      <c r="P9" s="355"/>
    </row>
    <row r="10" spans="1:16" ht="83.25" customHeight="1">
      <c r="A10" s="353"/>
      <c r="B10" s="356"/>
      <c r="C10" s="39" t="s">
        <v>315</v>
      </c>
      <c r="D10" s="40" t="s">
        <v>513</v>
      </c>
      <c r="E10" s="167">
        <v>0</v>
      </c>
      <c r="F10" s="168">
        <f>G10+H10+I10+J10+K10+L10+M10+N10</f>
        <v>25672.449999999997</v>
      </c>
      <c r="G10" s="168">
        <f>G14+G18</f>
        <v>2700</v>
      </c>
      <c r="H10" s="168">
        <f t="shared" ref="H10:N12" si="1">H14+H18</f>
        <v>2700</v>
      </c>
      <c r="I10" s="168">
        <f t="shared" si="1"/>
        <v>3685</v>
      </c>
      <c r="J10" s="168">
        <f t="shared" si="1"/>
        <v>6429.5</v>
      </c>
      <c r="K10" s="168">
        <f t="shared" si="1"/>
        <v>4564.3500000000004</v>
      </c>
      <c r="L10" s="168">
        <f t="shared" si="1"/>
        <v>2893.6000000000004</v>
      </c>
      <c r="M10" s="168">
        <f t="shared" si="1"/>
        <v>2700</v>
      </c>
      <c r="N10" s="168">
        <f t="shared" si="1"/>
        <v>0</v>
      </c>
      <c r="O10" s="153" t="s">
        <v>603</v>
      </c>
      <c r="P10" s="355"/>
    </row>
    <row r="11" spans="1:16" ht="39.75" customHeight="1">
      <c r="A11" s="353"/>
      <c r="B11" s="356"/>
      <c r="C11" s="68" t="s">
        <v>18</v>
      </c>
      <c r="D11" s="40" t="s">
        <v>513</v>
      </c>
      <c r="E11" s="167">
        <v>0</v>
      </c>
      <c r="F11" s="168">
        <f>G11+H11+I11+J11+K11+L11+M11+N11</f>
        <v>161474.87</v>
      </c>
      <c r="G11" s="168">
        <f>G15+G19</f>
        <v>34500</v>
      </c>
      <c r="H11" s="168">
        <f t="shared" si="1"/>
        <v>19942</v>
      </c>
      <c r="I11" s="168">
        <f t="shared" si="1"/>
        <v>29808</v>
      </c>
      <c r="J11" s="168">
        <f t="shared" si="1"/>
        <v>25992.3</v>
      </c>
      <c r="K11" s="168">
        <f>K15+K19</f>
        <v>51232.57</v>
      </c>
      <c r="L11" s="168">
        <f t="shared" si="1"/>
        <v>0</v>
      </c>
      <c r="M11" s="168">
        <f t="shared" si="1"/>
        <v>0</v>
      </c>
      <c r="N11" s="168">
        <f t="shared" si="1"/>
        <v>0</v>
      </c>
      <c r="O11" s="152" t="s">
        <v>513</v>
      </c>
      <c r="P11" s="355"/>
    </row>
    <row r="12" spans="1:16" ht="43.5" customHeight="1">
      <c r="A12" s="353"/>
      <c r="B12" s="356"/>
      <c r="C12" s="69" t="s">
        <v>639</v>
      </c>
      <c r="D12" s="40" t="s">
        <v>513</v>
      </c>
      <c r="E12" s="167">
        <v>0</v>
      </c>
      <c r="F12" s="168">
        <f>G12+H12+I12+J12+K12+L12+M12+N12</f>
        <v>51719.92</v>
      </c>
      <c r="G12" s="168">
        <f>G16+G20</f>
        <v>15500</v>
      </c>
      <c r="H12" s="168">
        <f>H16+H20</f>
        <v>6058</v>
      </c>
      <c r="I12" s="168">
        <f>I16+I20</f>
        <v>16192</v>
      </c>
      <c r="J12" s="168">
        <f>J16+J20</f>
        <v>4583.7</v>
      </c>
      <c r="K12" s="168">
        <f>K16+K20</f>
        <v>9386.2199999999993</v>
      </c>
      <c r="L12" s="168">
        <f>L16+L20</f>
        <v>0</v>
      </c>
      <c r="M12" s="168">
        <f t="shared" si="1"/>
        <v>0</v>
      </c>
      <c r="N12" s="168">
        <f t="shared" si="1"/>
        <v>0</v>
      </c>
      <c r="O12" s="152" t="s">
        <v>513</v>
      </c>
      <c r="P12" s="355"/>
    </row>
    <row r="13" spans="1:16">
      <c r="A13" s="353" t="s">
        <v>607</v>
      </c>
      <c r="B13" s="360" t="s">
        <v>642</v>
      </c>
      <c r="C13" s="39" t="s">
        <v>15</v>
      </c>
      <c r="D13" s="40" t="s">
        <v>640</v>
      </c>
      <c r="E13" s="169">
        <v>0</v>
      </c>
      <c r="F13" s="170">
        <f>F14+F15+F16+0.1</f>
        <v>98148.140000000014</v>
      </c>
      <c r="G13" s="170">
        <f t="shared" ref="G13:N13" si="2">G14+G15+G16</f>
        <v>17566.599999999999</v>
      </c>
      <c r="H13" s="170">
        <f t="shared" si="2"/>
        <v>3815.7000000000003</v>
      </c>
      <c r="I13" s="170">
        <f t="shared" si="2"/>
        <v>19885</v>
      </c>
      <c r="J13" s="170">
        <f t="shared" si="2"/>
        <v>19062.599999999999</v>
      </c>
      <c r="K13" s="170">
        <f>K14+K15+K16+0.1</f>
        <v>32224.639999999999</v>
      </c>
      <c r="L13" s="170">
        <f t="shared" si="2"/>
        <v>2893.6000000000004</v>
      </c>
      <c r="M13" s="170">
        <f t="shared" si="2"/>
        <v>2700</v>
      </c>
      <c r="N13" s="170">
        <f t="shared" si="2"/>
        <v>0</v>
      </c>
      <c r="O13" s="44"/>
      <c r="P13" s="355"/>
    </row>
    <row r="14" spans="1:16" ht="71.25" customHeight="1">
      <c r="A14" s="353"/>
      <c r="B14" s="360"/>
      <c r="C14" s="38" t="s">
        <v>315</v>
      </c>
      <c r="D14" s="37" t="s">
        <v>513</v>
      </c>
      <c r="E14" s="167">
        <v>0</v>
      </c>
      <c r="F14" s="168">
        <f>G14+H14+I14+J14+K14+L14+M14+N14</f>
        <v>16313.750000000002</v>
      </c>
      <c r="G14" s="171">
        <v>900</v>
      </c>
      <c r="H14" s="171">
        <v>359</v>
      </c>
      <c r="I14" s="171">
        <v>2032.8</v>
      </c>
      <c r="J14" s="171">
        <v>5172.6000000000004</v>
      </c>
      <c r="K14" s="171">
        <f>2255.75+3000-3000</f>
        <v>2255.75</v>
      </c>
      <c r="L14" s="171">
        <f>2700+14000-13806.4</f>
        <v>2893.6000000000004</v>
      </c>
      <c r="M14" s="171">
        <v>2700</v>
      </c>
      <c r="N14" s="171">
        <v>0</v>
      </c>
      <c r="O14" s="153" t="s">
        <v>603</v>
      </c>
      <c r="P14" s="355"/>
    </row>
    <row r="15" spans="1:16" ht="26.25" customHeight="1">
      <c r="A15" s="353"/>
      <c r="B15" s="360"/>
      <c r="C15" s="38" t="s">
        <v>18</v>
      </c>
      <c r="D15" s="37" t="s">
        <v>513</v>
      </c>
      <c r="E15" s="167">
        <v>0</v>
      </c>
      <c r="F15" s="168">
        <f>G15+H15+I15+J15+K15+L15+M15+N15</f>
        <v>55608.37</v>
      </c>
      <c r="G15" s="171">
        <v>11500</v>
      </c>
      <c r="H15" s="171">
        <v>2651.3</v>
      </c>
      <c r="I15" s="171">
        <v>11568.2</v>
      </c>
      <c r="J15" s="171">
        <v>9306.2999999999993</v>
      </c>
      <c r="K15" s="171">
        <v>20582.57</v>
      </c>
      <c r="L15" s="171">
        <v>0</v>
      </c>
      <c r="M15" s="171">
        <v>0</v>
      </c>
      <c r="N15" s="171">
        <v>0</v>
      </c>
      <c r="O15" s="152" t="s">
        <v>513</v>
      </c>
      <c r="P15" s="355"/>
    </row>
    <row r="16" spans="1:16" ht="24">
      <c r="A16" s="353"/>
      <c r="B16" s="360"/>
      <c r="C16" s="38" t="s">
        <v>639</v>
      </c>
      <c r="D16" s="37" t="s">
        <v>513</v>
      </c>
      <c r="E16" s="167">
        <v>0</v>
      </c>
      <c r="F16" s="168">
        <f>G16+H16+I16+J16+K16+L16+M16+N16</f>
        <v>26225.919999999998</v>
      </c>
      <c r="G16" s="171">
        <v>5166.6000000000004</v>
      </c>
      <c r="H16" s="171">
        <v>805.4</v>
      </c>
      <c r="I16" s="171">
        <v>6284</v>
      </c>
      <c r="J16" s="171">
        <v>4583.7</v>
      </c>
      <c r="K16" s="171">
        <v>9386.2199999999993</v>
      </c>
      <c r="L16" s="171">
        <v>0</v>
      </c>
      <c r="M16" s="171">
        <v>0</v>
      </c>
      <c r="N16" s="171">
        <v>0</v>
      </c>
      <c r="O16" s="152" t="s">
        <v>513</v>
      </c>
      <c r="P16" s="355"/>
    </row>
    <row r="17" spans="1:16">
      <c r="A17" s="353" t="s">
        <v>609</v>
      </c>
      <c r="B17" s="360" t="s">
        <v>643</v>
      </c>
      <c r="C17" s="39" t="s">
        <v>15</v>
      </c>
      <c r="D17" s="40" t="s">
        <v>640</v>
      </c>
      <c r="E17" s="169">
        <v>0</v>
      </c>
      <c r="F17" s="168">
        <f>F18+F19+F20</f>
        <v>140719.20000000001</v>
      </c>
      <c r="G17" s="168">
        <f>G18+G19+G20</f>
        <v>35133.4</v>
      </c>
      <c r="H17" s="168">
        <f>H18+H19+H20</f>
        <v>24884.300000000003</v>
      </c>
      <c r="I17" s="168">
        <f t="shared" ref="I17:N17" si="3">I18+I19+I20</f>
        <v>29800</v>
      </c>
      <c r="J17" s="168">
        <f t="shared" si="3"/>
        <v>17942.900000000001</v>
      </c>
      <c r="K17" s="168">
        <f t="shared" si="3"/>
        <v>32958.6</v>
      </c>
      <c r="L17" s="168">
        <f t="shared" si="3"/>
        <v>0</v>
      </c>
      <c r="M17" s="168">
        <f t="shared" si="3"/>
        <v>0</v>
      </c>
      <c r="N17" s="168">
        <f t="shared" si="3"/>
        <v>0</v>
      </c>
      <c r="O17" s="44"/>
      <c r="P17" s="355"/>
    </row>
    <row r="18" spans="1:16" ht="60">
      <c r="A18" s="353"/>
      <c r="B18" s="360"/>
      <c r="C18" s="38" t="s">
        <v>315</v>
      </c>
      <c r="D18" s="37" t="s">
        <v>513</v>
      </c>
      <c r="E18" s="167">
        <v>0</v>
      </c>
      <c r="F18" s="168">
        <f>G18+H18+I18+J18+K18+L18+M18+N18</f>
        <v>9358.7000000000007</v>
      </c>
      <c r="G18" s="171">
        <v>1800</v>
      </c>
      <c r="H18" s="171">
        <v>2341</v>
      </c>
      <c r="I18" s="171">
        <v>1652.2</v>
      </c>
      <c r="J18" s="171">
        <v>1256.9000000000001</v>
      </c>
      <c r="K18" s="171">
        <v>2308.6</v>
      </c>
      <c r="L18" s="171">
        <v>0</v>
      </c>
      <c r="M18" s="171">
        <v>0</v>
      </c>
      <c r="N18" s="171">
        <v>0</v>
      </c>
      <c r="O18" s="153" t="s">
        <v>603</v>
      </c>
      <c r="P18" s="355"/>
    </row>
    <row r="19" spans="1:16" ht="24">
      <c r="A19" s="353"/>
      <c r="B19" s="360"/>
      <c r="C19" s="69" t="s">
        <v>18</v>
      </c>
      <c r="D19" s="37" t="s">
        <v>513</v>
      </c>
      <c r="E19" s="167">
        <v>0</v>
      </c>
      <c r="F19" s="168">
        <f t="shared" ref="F19:F20" si="4">G19+H19+I19+J19+K19+L19+M19+N19</f>
        <v>105866.5</v>
      </c>
      <c r="G19" s="171">
        <v>23000</v>
      </c>
      <c r="H19" s="171">
        <v>17290.7</v>
      </c>
      <c r="I19" s="171">
        <v>18239.8</v>
      </c>
      <c r="J19" s="171">
        <v>16686</v>
      </c>
      <c r="K19" s="171">
        <v>30650</v>
      </c>
      <c r="L19" s="171">
        <v>0</v>
      </c>
      <c r="M19" s="171">
        <v>0</v>
      </c>
      <c r="N19" s="171">
        <v>0</v>
      </c>
      <c r="O19" s="152" t="s">
        <v>513</v>
      </c>
      <c r="P19" s="355"/>
    </row>
    <row r="20" spans="1:16" ht="24">
      <c r="A20" s="353"/>
      <c r="B20" s="360"/>
      <c r="C20" s="69" t="s">
        <v>639</v>
      </c>
      <c r="D20" s="37" t="s">
        <v>513</v>
      </c>
      <c r="E20" s="167">
        <v>0</v>
      </c>
      <c r="F20" s="168">
        <f t="shared" si="4"/>
        <v>25494</v>
      </c>
      <c r="G20" s="171">
        <v>10333.4</v>
      </c>
      <c r="H20" s="171">
        <v>5252.6</v>
      </c>
      <c r="I20" s="171">
        <v>9908</v>
      </c>
      <c r="J20" s="171">
        <v>0</v>
      </c>
      <c r="K20" s="171">
        <v>0</v>
      </c>
      <c r="L20" s="171">
        <v>0</v>
      </c>
      <c r="M20" s="171">
        <v>0</v>
      </c>
      <c r="N20" s="171">
        <v>0</v>
      </c>
      <c r="O20" s="152" t="s">
        <v>513</v>
      </c>
      <c r="P20" s="355"/>
    </row>
  </sheetData>
  <mergeCells count="22">
    <mergeCell ref="O1:P1"/>
    <mergeCell ref="A2:P2"/>
    <mergeCell ref="A3:P3"/>
    <mergeCell ref="A4:P4"/>
    <mergeCell ref="A6:A7"/>
    <mergeCell ref="B6:B7"/>
    <mergeCell ref="C6:C7"/>
    <mergeCell ref="D6:D7"/>
    <mergeCell ref="E6:E7"/>
    <mergeCell ref="F6:F7"/>
    <mergeCell ref="A13:A16"/>
    <mergeCell ref="B13:B16"/>
    <mergeCell ref="P13:P16"/>
    <mergeCell ref="G6:N6"/>
    <mergeCell ref="A17:A20"/>
    <mergeCell ref="B17:B20"/>
    <mergeCell ref="P17:P20"/>
    <mergeCell ref="O6:O7"/>
    <mergeCell ref="P6:P7"/>
    <mergeCell ref="A9:A12"/>
    <mergeCell ref="B9:B12"/>
    <mergeCell ref="P9:P12"/>
  </mergeCells>
  <printOptions horizontalCentered="1"/>
  <pageMargins left="0.39370078740157483" right="0.39370078740157483" top="0.59055118110236227" bottom="0.39370078740157483" header="0.31496062992125984" footer="0.31496062992125984"/>
  <pageSetup paperSize="9" scale="74" fitToHeight="0" orientation="landscape" horizontalDpi="4294967295" verticalDpi="4294967295" r:id="rId1"/>
  <legacyDrawing r:id="rId2"/>
</worksheet>
</file>

<file path=xl/worksheets/sheet33.xml><?xml version="1.0" encoding="utf-8"?>
<worksheet xmlns="http://schemas.openxmlformats.org/spreadsheetml/2006/main" xmlns:r="http://schemas.openxmlformats.org/officeDocument/2006/relationships">
  <sheetPr>
    <pageSetUpPr fitToPage="1"/>
  </sheetPr>
  <dimension ref="A1:N52"/>
  <sheetViews>
    <sheetView zoomScaleNormal="100" workbookViewId="0">
      <pane xSplit="5" ySplit="7" topLeftCell="F14" activePane="bottomRight" state="frozen"/>
      <selection pane="topRight" activeCell="F1" sqref="F1"/>
      <selection pane="bottomLeft" activeCell="A8" sqref="A8"/>
      <selection pane="bottomRight" activeCell="J46" sqref="J46"/>
    </sheetView>
  </sheetViews>
  <sheetFormatPr defaultRowHeight="14.25"/>
  <cols>
    <col min="1" max="1" width="4.375" customWidth="1"/>
    <col min="2" max="2" width="29.625" customWidth="1"/>
    <col min="3" max="3" width="22.625" customWidth="1"/>
    <col min="4" max="4" width="10.375" customWidth="1"/>
    <col min="5" max="5" width="12.125" customWidth="1"/>
    <col min="6" max="6" width="10.375" bestFit="1" customWidth="1"/>
    <col min="7" max="7" width="7.25" bestFit="1" customWidth="1"/>
    <col min="8" max="8" width="7.875" bestFit="1" customWidth="1"/>
    <col min="9" max="9" width="9.25" customWidth="1"/>
    <col min="10" max="10" width="7.25" bestFit="1" customWidth="1"/>
    <col min="11" max="11" width="7.25" customWidth="1"/>
    <col min="12" max="12" width="9.125" customWidth="1"/>
    <col min="13" max="13" width="25.25" customWidth="1"/>
    <col min="14" max="14" width="22.125" customWidth="1"/>
  </cols>
  <sheetData>
    <row r="1" spans="1:14" ht="39.75" customHeight="1">
      <c r="M1" s="279" t="s">
        <v>644</v>
      </c>
      <c r="N1" s="279"/>
    </row>
    <row r="2" spans="1:14" ht="18.75">
      <c r="A2" s="291" t="s">
        <v>594</v>
      </c>
      <c r="B2" s="291"/>
      <c r="C2" s="291"/>
      <c r="D2" s="291"/>
      <c r="E2" s="291"/>
      <c r="F2" s="291"/>
      <c r="G2" s="291"/>
      <c r="H2" s="291"/>
      <c r="I2" s="291"/>
      <c r="J2" s="291"/>
      <c r="K2" s="291"/>
      <c r="L2" s="291"/>
      <c r="M2" s="291"/>
      <c r="N2" s="291"/>
    </row>
    <row r="3" spans="1:14" ht="18.75">
      <c r="A3" s="294" t="s">
        <v>645</v>
      </c>
      <c r="B3" s="294"/>
      <c r="C3" s="294"/>
      <c r="D3" s="294"/>
      <c r="E3" s="294"/>
      <c r="F3" s="294"/>
      <c r="G3" s="294"/>
      <c r="H3" s="294"/>
      <c r="I3" s="294"/>
      <c r="J3" s="294"/>
      <c r="K3" s="294"/>
      <c r="L3" s="294"/>
      <c r="M3" s="294"/>
      <c r="N3" s="294"/>
    </row>
    <row r="4" spans="1:14" ht="22.5">
      <c r="A4" s="293" t="s">
        <v>413</v>
      </c>
      <c r="B4" s="293"/>
      <c r="C4" s="293"/>
      <c r="D4" s="293"/>
      <c r="E4" s="293"/>
      <c r="F4" s="293"/>
      <c r="G4" s="293"/>
      <c r="H4" s="293"/>
      <c r="I4" s="293"/>
      <c r="J4" s="293"/>
      <c r="K4" s="293"/>
      <c r="L4" s="293"/>
      <c r="M4" s="293"/>
      <c r="N4" s="293"/>
    </row>
    <row r="6" spans="1:14" ht="27.75" customHeight="1">
      <c r="A6" s="353" t="s">
        <v>415</v>
      </c>
      <c r="B6" s="353" t="s">
        <v>595</v>
      </c>
      <c r="C6" s="353" t="s">
        <v>596</v>
      </c>
      <c r="D6" s="353" t="s">
        <v>597</v>
      </c>
      <c r="E6" s="353" t="s">
        <v>719</v>
      </c>
      <c r="F6" s="353" t="s">
        <v>599</v>
      </c>
      <c r="G6" s="361"/>
      <c r="H6" s="362"/>
      <c r="I6" s="362"/>
      <c r="J6" s="362"/>
      <c r="K6" s="362"/>
      <c r="L6" s="363"/>
      <c r="M6" s="353" t="s">
        <v>601</v>
      </c>
      <c r="N6" s="353" t="s">
        <v>602</v>
      </c>
    </row>
    <row r="7" spans="1:14" ht="66" customHeight="1">
      <c r="A7" s="353"/>
      <c r="B7" s="353"/>
      <c r="C7" s="353"/>
      <c r="D7" s="353"/>
      <c r="E7" s="353"/>
      <c r="F7" s="353"/>
      <c r="G7" s="37" t="s">
        <v>310</v>
      </c>
      <c r="H7" s="37" t="s">
        <v>311</v>
      </c>
      <c r="I7" s="37" t="s">
        <v>312</v>
      </c>
      <c r="J7" s="38" t="s">
        <v>313</v>
      </c>
      <c r="K7" s="69" t="s">
        <v>44</v>
      </c>
      <c r="L7" s="69" t="s">
        <v>45</v>
      </c>
      <c r="M7" s="353"/>
      <c r="N7" s="353"/>
    </row>
    <row r="8" spans="1:14">
      <c r="A8" s="37">
        <v>1</v>
      </c>
      <c r="B8" s="37">
        <v>2</v>
      </c>
      <c r="C8" s="67">
        <v>3</v>
      </c>
      <c r="D8" s="67">
        <v>4</v>
      </c>
      <c r="E8" s="67">
        <v>5</v>
      </c>
      <c r="F8" s="67">
        <v>6</v>
      </c>
      <c r="G8" s="67">
        <v>7</v>
      </c>
      <c r="H8" s="67">
        <v>8</v>
      </c>
      <c r="I8" s="67">
        <v>9</v>
      </c>
      <c r="J8" s="67">
        <v>10</v>
      </c>
      <c r="K8" s="67">
        <v>11</v>
      </c>
      <c r="L8" s="67">
        <v>12</v>
      </c>
      <c r="M8" s="67">
        <v>13</v>
      </c>
      <c r="N8" s="67">
        <v>14</v>
      </c>
    </row>
    <row r="9" spans="1:14" ht="21.75" customHeight="1">
      <c r="A9" s="364">
        <v>1</v>
      </c>
      <c r="B9" s="365" t="s">
        <v>670</v>
      </c>
      <c r="C9" s="110" t="s">
        <v>15</v>
      </c>
      <c r="D9" s="109" t="s">
        <v>669</v>
      </c>
      <c r="E9" s="42">
        <f t="shared" ref="E9:L9" si="0">E10+E11+E12</f>
        <v>0</v>
      </c>
      <c r="F9" s="112">
        <f>F10+F11+F12</f>
        <v>5042.5999999999995</v>
      </c>
      <c r="G9" s="112">
        <f t="shared" si="0"/>
        <v>5042.5999999999995</v>
      </c>
      <c r="H9" s="112">
        <f t="shared" si="0"/>
        <v>0</v>
      </c>
      <c r="I9" s="112">
        <f t="shared" si="0"/>
        <v>0</v>
      </c>
      <c r="J9" s="112">
        <f t="shared" si="0"/>
        <v>0</v>
      </c>
      <c r="K9" s="112">
        <f t="shared" si="0"/>
        <v>0</v>
      </c>
      <c r="L9" s="112">
        <f t="shared" si="0"/>
        <v>0</v>
      </c>
      <c r="M9" s="43"/>
      <c r="N9" s="355" t="s">
        <v>646</v>
      </c>
    </row>
    <row r="10" spans="1:14" ht="36">
      <c r="A10" s="364"/>
      <c r="B10" s="365"/>
      <c r="C10" s="110" t="s">
        <v>315</v>
      </c>
      <c r="D10" s="109" t="s">
        <v>513</v>
      </c>
      <c r="E10" s="46">
        <f>E14</f>
        <v>0</v>
      </c>
      <c r="F10" s="112">
        <f>G10+H10+I10+J10+K10+L10</f>
        <v>252.2</v>
      </c>
      <c r="G10" s="112">
        <f t="shared" ref="G10:L12" si="1">G14</f>
        <v>252.2</v>
      </c>
      <c r="H10" s="112">
        <f t="shared" si="1"/>
        <v>0</v>
      </c>
      <c r="I10" s="112">
        <f t="shared" si="1"/>
        <v>0</v>
      </c>
      <c r="J10" s="112">
        <f t="shared" si="1"/>
        <v>0</v>
      </c>
      <c r="K10" s="112">
        <f t="shared" si="1"/>
        <v>0</v>
      </c>
      <c r="L10" s="112">
        <f t="shared" si="1"/>
        <v>0</v>
      </c>
      <c r="M10" s="108" t="s">
        <v>626</v>
      </c>
      <c r="N10" s="355"/>
    </row>
    <row r="11" spans="1:14" ht="24">
      <c r="A11" s="364"/>
      <c r="B11" s="365"/>
      <c r="C11" s="110" t="s">
        <v>18</v>
      </c>
      <c r="D11" s="109" t="s">
        <v>513</v>
      </c>
      <c r="E11" s="46">
        <f>E15</f>
        <v>0</v>
      </c>
      <c r="F11" s="112">
        <f>G11+H11+I11+J11+K11+L11</f>
        <v>4790.3999999999996</v>
      </c>
      <c r="G11" s="112">
        <f t="shared" si="1"/>
        <v>4790.3999999999996</v>
      </c>
      <c r="H11" s="112">
        <f t="shared" si="1"/>
        <v>0</v>
      </c>
      <c r="I11" s="112">
        <f t="shared" si="1"/>
        <v>0</v>
      </c>
      <c r="J11" s="112">
        <f t="shared" si="1"/>
        <v>0</v>
      </c>
      <c r="K11" s="112">
        <f t="shared" si="1"/>
        <v>0</v>
      </c>
      <c r="L11" s="112">
        <f t="shared" si="1"/>
        <v>0</v>
      </c>
      <c r="M11" s="107" t="s">
        <v>513</v>
      </c>
      <c r="N11" s="355"/>
    </row>
    <row r="12" spans="1:14">
      <c r="A12" s="364"/>
      <c r="B12" s="365"/>
      <c r="C12" s="110" t="s">
        <v>398</v>
      </c>
      <c r="D12" s="109" t="s">
        <v>513</v>
      </c>
      <c r="E12" s="46">
        <f>E16</f>
        <v>0</v>
      </c>
      <c r="F12" s="112">
        <f>G12+H12+I12+J12+K12+L12</f>
        <v>0</v>
      </c>
      <c r="G12" s="112">
        <f t="shared" si="1"/>
        <v>0</v>
      </c>
      <c r="H12" s="112">
        <f t="shared" si="1"/>
        <v>0</v>
      </c>
      <c r="I12" s="112">
        <f t="shared" si="1"/>
        <v>0</v>
      </c>
      <c r="J12" s="112">
        <f t="shared" si="1"/>
        <v>0</v>
      </c>
      <c r="K12" s="112">
        <f t="shared" si="1"/>
        <v>0</v>
      </c>
      <c r="L12" s="112">
        <f t="shared" si="1"/>
        <v>0</v>
      </c>
      <c r="M12" s="107" t="s">
        <v>513</v>
      </c>
      <c r="N12" s="355"/>
    </row>
    <row r="13" spans="1:14" ht="21.75" customHeight="1">
      <c r="A13" s="353" t="s">
        <v>607</v>
      </c>
      <c r="B13" s="360" t="s">
        <v>671</v>
      </c>
      <c r="C13" s="110" t="s">
        <v>15</v>
      </c>
      <c r="D13" s="109" t="s">
        <v>669</v>
      </c>
      <c r="E13" s="46">
        <f>E14+E15+E16</f>
        <v>0</v>
      </c>
      <c r="F13" s="112">
        <f>F14+F15+F16</f>
        <v>5042.5999999999995</v>
      </c>
      <c r="G13" s="112">
        <f t="shared" ref="G13:L13" si="2">G14+G15+G16</f>
        <v>5042.5999999999995</v>
      </c>
      <c r="H13" s="112">
        <f t="shared" si="2"/>
        <v>0</v>
      </c>
      <c r="I13" s="112">
        <f t="shared" si="2"/>
        <v>0</v>
      </c>
      <c r="J13" s="112">
        <f t="shared" si="2"/>
        <v>0</v>
      </c>
      <c r="K13" s="112">
        <f t="shared" si="2"/>
        <v>0</v>
      </c>
      <c r="L13" s="112">
        <f t="shared" si="2"/>
        <v>0</v>
      </c>
      <c r="M13" s="44"/>
      <c r="N13" s="355"/>
    </row>
    <row r="14" spans="1:14" ht="36">
      <c r="A14" s="353"/>
      <c r="B14" s="360"/>
      <c r="C14" s="108" t="s">
        <v>315</v>
      </c>
      <c r="D14" s="107" t="s">
        <v>513</v>
      </c>
      <c r="E14" s="114">
        <v>0</v>
      </c>
      <c r="F14" s="116">
        <f>G14+H14+I14+J14+K14+L14</f>
        <v>252.2</v>
      </c>
      <c r="G14" s="117">
        <v>252.2</v>
      </c>
      <c r="H14" s="117">
        <v>0</v>
      </c>
      <c r="I14" s="117">
        <v>0</v>
      </c>
      <c r="J14" s="117">
        <v>0</v>
      </c>
      <c r="K14" s="117">
        <v>0</v>
      </c>
      <c r="L14" s="117">
        <v>0</v>
      </c>
      <c r="M14" s="108" t="s">
        <v>626</v>
      </c>
      <c r="N14" s="355"/>
    </row>
    <row r="15" spans="1:14" ht="29.25" customHeight="1">
      <c r="A15" s="353"/>
      <c r="B15" s="360"/>
      <c r="C15" s="108" t="s">
        <v>18</v>
      </c>
      <c r="D15" s="107" t="s">
        <v>513</v>
      </c>
      <c r="E15" s="114">
        <v>0</v>
      </c>
      <c r="F15" s="116">
        <f>G15+H15+I15+J15+K15+L15</f>
        <v>4790.3999999999996</v>
      </c>
      <c r="G15" s="113">
        <v>4790.3999999999996</v>
      </c>
      <c r="H15" s="113">
        <v>0</v>
      </c>
      <c r="I15" s="113">
        <v>0</v>
      </c>
      <c r="J15" s="113">
        <v>0</v>
      </c>
      <c r="K15" s="113">
        <v>0</v>
      </c>
      <c r="L15" s="113">
        <v>0</v>
      </c>
      <c r="M15" s="107" t="s">
        <v>513</v>
      </c>
      <c r="N15" s="355"/>
    </row>
    <row r="16" spans="1:14">
      <c r="A16" s="353"/>
      <c r="B16" s="360"/>
      <c r="C16" s="108" t="s">
        <v>398</v>
      </c>
      <c r="D16" s="107" t="s">
        <v>513</v>
      </c>
      <c r="E16" s="114">
        <v>0</v>
      </c>
      <c r="F16" s="116">
        <f>G16+H16+I16+J16+K16+L16</f>
        <v>0</v>
      </c>
      <c r="G16" s="113">
        <v>0</v>
      </c>
      <c r="H16" s="113">
        <v>0</v>
      </c>
      <c r="I16" s="113">
        <v>0</v>
      </c>
      <c r="J16" s="113">
        <v>0</v>
      </c>
      <c r="K16" s="113">
        <v>0</v>
      </c>
      <c r="L16" s="113">
        <v>0</v>
      </c>
      <c r="M16" s="107" t="s">
        <v>513</v>
      </c>
      <c r="N16" s="355"/>
    </row>
    <row r="17" spans="1:14" ht="21" customHeight="1">
      <c r="A17" s="364">
        <v>2</v>
      </c>
      <c r="B17" s="365" t="s">
        <v>672</v>
      </c>
      <c r="C17" s="110" t="s">
        <v>15</v>
      </c>
      <c r="D17" s="109" t="s">
        <v>669</v>
      </c>
      <c r="E17" s="42">
        <f t="shared" ref="E17:L17" si="3">E18+E19+E21+E20</f>
        <v>0</v>
      </c>
      <c r="F17" s="112">
        <f>F18+F19+F21+F20</f>
        <v>23026.799999999996</v>
      </c>
      <c r="G17" s="112">
        <f>G18+G19+G21+G20</f>
        <v>5042.6000000000004</v>
      </c>
      <c r="H17" s="112">
        <f t="shared" si="3"/>
        <v>4522.7</v>
      </c>
      <c r="I17" s="112">
        <f t="shared" si="3"/>
        <v>5886.9000000000005</v>
      </c>
      <c r="J17" s="112">
        <f t="shared" si="3"/>
        <v>3528.7</v>
      </c>
      <c r="K17" s="112">
        <f t="shared" si="3"/>
        <v>2022.9999999999998</v>
      </c>
      <c r="L17" s="112">
        <f t="shared" si="3"/>
        <v>2022.8999999999999</v>
      </c>
      <c r="M17" s="43"/>
      <c r="N17" s="355"/>
    </row>
    <row r="18" spans="1:14" ht="36">
      <c r="A18" s="364"/>
      <c r="B18" s="365"/>
      <c r="C18" s="110" t="s">
        <v>315</v>
      </c>
      <c r="D18" s="109" t="s">
        <v>513</v>
      </c>
      <c r="E18" s="46">
        <f>E23</f>
        <v>0</v>
      </c>
      <c r="F18" s="116">
        <f>G18+H18+I18+J18+K18+L18</f>
        <v>1503.5</v>
      </c>
      <c r="G18" s="116">
        <f t="shared" ref="G18:L19" si="4">G23</f>
        <v>252.8</v>
      </c>
      <c r="H18" s="116">
        <f t="shared" si="4"/>
        <v>308.39999999999998</v>
      </c>
      <c r="I18" s="116">
        <f t="shared" si="4"/>
        <v>412.1</v>
      </c>
      <c r="J18" s="116">
        <v>247</v>
      </c>
      <c r="K18" s="116">
        <f t="shared" si="4"/>
        <v>141.6</v>
      </c>
      <c r="L18" s="116">
        <f t="shared" si="4"/>
        <v>141.6</v>
      </c>
      <c r="M18" s="108" t="s">
        <v>626</v>
      </c>
      <c r="N18" s="355"/>
    </row>
    <row r="19" spans="1:14" ht="24">
      <c r="A19" s="364"/>
      <c r="B19" s="365"/>
      <c r="C19" s="110" t="s">
        <v>18</v>
      </c>
      <c r="D19" s="109" t="s">
        <v>513</v>
      </c>
      <c r="E19" s="46">
        <f>E24</f>
        <v>0</v>
      </c>
      <c r="F19" s="116">
        <f>G19+H19+I19+J19+K19+L19</f>
        <v>18943.699999999997</v>
      </c>
      <c r="G19" s="116">
        <f t="shared" si="4"/>
        <v>3956</v>
      </c>
      <c r="H19" s="116">
        <f t="shared" si="4"/>
        <v>3793.9</v>
      </c>
      <c r="I19" s="116">
        <f t="shared" si="4"/>
        <v>4982</v>
      </c>
      <c r="J19" s="116">
        <f t="shared" si="4"/>
        <v>2908.2</v>
      </c>
      <c r="K19" s="116">
        <f t="shared" si="4"/>
        <v>1650.3</v>
      </c>
      <c r="L19" s="116">
        <f t="shared" si="4"/>
        <v>1653.3</v>
      </c>
      <c r="M19" s="107" t="s">
        <v>513</v>
      </c>
      <c r="N19" s="355"/>
    </row>
    <row r="20" spans="1:14" ht="24">
      <c r="A20" s="364"/>
      <c r="B20" s="365"/>
      <c r="C20" s="110" t="s">
        <v>639</v>
      </c>
      <c r="D20" s="109"/>
      <c r="E20" s="46">
        <f>E25</f>
        <v>0</v>
      </c>
      <c r="F20" s="116">
        <f>G20+H20+I20+J20+K20+L20</f>
        <v>2579.6</v>
      </c>
      <c r="G20" s="116">
        <f>G25</f>
        <v>833.8</v>
      </c>
      <c r="H20" s="116">
        <f t="shared" ref="H20:L20" si="5">H25</f>
        <v>420.4</v>
      </c>
      <c r="I20" s="116">
        <f t="shared" si="5"/>
        <v>492.8</v>
      </c>
      <c r="J20" s="116">
        <f t="shared" si="5"/>
        <v>373.5</v>
      </c>
      <c r="K20" s="116">
        <f t="shared" si="5"/>
        <v>231.1</v>
      </c>
      <c r="L20" s="116">
        <f t="shared" si="5"/>
        <v>228</v>
      </c>
      <c r="M20" s="107"/>
      <c r="N20" s="355"/>
    </row>
    <row r="21" spans="1:14" ht="29.25" customHeight="1">
      <c r="A21" s="364"/>
      <c r="B21" s="365"/>
      <c r="C21" s="110" t="s">
        <v>398</v>
      </c>
      <c r="D21" s="109" t="s">
        <v>513</v>
      </c>
      <c r="E21" s="46">
        <f>E26</f>
        <v>0</v>
      </c>
      <c r="F21" s="116">
        <f>G21+H21+I21+J21+K21+L21</f>
        <v>0</v>
      </c>
      <c r="G21" s="112">
        <f t="shared" ref="G21:L21" si="6">G26</f>
        <v>0</v>
      </c>
      <c r="H21" s="112">
        <f t="shared" si="6"/>
        <v>0</v>
      </c>
      <c r="I21" s="112">
        <f t="shared" si="6"/>
        <v>0</v>
      </c>
      <c r="J21" s="112">
        <f t="shared" si="6"/>
        <v>0</v>
      </c>
      <c r="K21" s="112">
        <f t="shared" si="6"/>
        <v>0</v>
      </c>
      <c r="L21" s="112">
        <f t="shared" si="6"/>
        <v>0</v>
      </c>
      <c r="M21" s="107" t="s">
        <v>513</v>
      </c>
      <c r="N21" s="355"/>
    </row>
    <row r="22" spans="1:14" ht="21" customHeight="1">
      <c r="A22" s="353" t="s">
        <v>647</v>
      </c>
      <c r="B22" s="360" t="s">
        <v>673</v>
      </c>
      <c r="C22" s="110" t="s">
        <v>15</v>
      </c>
      <c r="D22" s="109" t="s">
        <v>669</v>
      </c>
      <c r="E22" s="46">
        <f>E23+E24+E26+E25</f>
        <v>0</v>
      </c>
      <c r="F22" s="116">
        <f>F23+F24+F25+F26</f>
        <v>23026.799999999996</v>
      </c>
      <c r="G22" s="116">
        <f>G23+G24+G25+G26</f>
        <v>5042.6000000000004</v>
      </c>
      <c r="H22" s="116">
        <f t="shared" ref="H22:L22" si="7">H23+H24+H25+H26</f>
        <v>4522.7</v>
      </c>
      <c r="I22" s="116">
        <f t="shared" si="7"/>
        <v>5886.9000000000005</v>
      </c>
      <c r="J22" s="116">
        <f t="shared" si="7"/>
        <v>3528.7</v>
      </c>
      <c r="K22" s="116">
        <f t="shared" si="7"/>
        <v>2022.9999999999998</v>
      </c>
      <c r="L22" s="116">
        <f t="shared" si="7"/>
        <v>2022.8999999999999</v>
      </c>
      <c r="M22" s="44"/>
      <c r="N22" s="355"/>
    </row>
    <row r="23" spans="1:14" ht="36">
      <c r="A23" s="353"/>
      <c r="B23" s="360"/>
      <c r="C23" s="108" t="s">
        <v>315</v>
      </c>
      <c r="D23" s="107" t="s">
        <v>513</v>
      </c>
      <c r="E23" s="114">
        <v>0</v>
      </c>
      <c r="F23" s="116">
        <f>G23+H23+I23+J23+K23+L23</f>
        <v>1503.5</v>
      </c>
      <c r="G23" s="117">
        <v>252.8</v>
      </c>
      <c r="H23" s="117">
        <v>308.39999999999998</v>
      </c>
      <c r="I23" s="117">
        <v>412.1</v>
      </c>
      <c r="J23" s="117">
        <v>247</v>
      </c>
      <c r="K23" s="117">
        <v>141.6</v>
      </c>
      <c r="L23" s="117">
        <v>141.6</v>
      </c>
      <c r="M23" s="108" t="s">
        <v>626</v>
      </c>
      <c r="N23" s="355"/>
    </row>
    <row r="24" spans="1:14" ht="24">
      <c r="A24" s="353"/>
      <c r="B24" s="360"/>
      <c r="C24" s="108" t="s">
        <v>18</v>
      </c>
      <c r="D24" s="107" t="s">
        <v>513</v>
      </c>
      <c r="E24" s="114">
        <v>0</v>
      </c>
      <c r="F24" s="116">
        <f>G24+H24+I24+J24+K24+L24</f>
        <v>18943.699999999997</v>
      </c>
      <c r="G24" s="117">
        <v>3956</v>
      </c>
      <c r="H24" s="117">
        <v>3793.9</v>
      </c>
      <c r="I24" s="117">
        <v>4982</v>
      </c>
      <c r="J24" s="117">
        <v>2908.2</v>
      </c>
      <c r="K24" s="117">
        <v>1650.3</v>
      </c>
      <c r="L24" s="117">
        <v>1653.3</v>
      </c>
      <c r="M24" s="107" t="s">
        <v>513</v>
      </c>
      <c r="N24" s="355"/>
    </row>
    <row r="25" spans="1:14">
      <c r="A25" s="353"/>
      <c r="B25" s="360"/>
      <c r="C25" s="108" t="s">
        <v>639</v>
      </c>
      <c r="D25" s="107"/>
      <c r="E25" s="114">
        <v>0</v>
      </c>
      <c r="F25" s="116">
        <f>G25+H25+I25+J25+K25+L25</f>
        <v>2579.6</v>
      </c>
      <c r="G25" s="117">
        <v>833.8</v>
      </c>
      <c r="H25" s="117">
        <v>420.4</v>
      </c>
      <c r="I25" s="117">
        <v>492.8</v>
      </c>
      <c r="J25" s="117">
        <v>373.5</v>
      </c>
      <c r="K25" s="117">
        <v>231.1</v>
      </c>
      <c r="L25" s="117">
        <v>228</v>
      </c>
      <c r="M25" s="107"/>
      <c r="N25" s="355"/>
    </row>
    <row r="26" spans="1:14">
      <c r="A26" s="353"/>
      <c r="B26" s="360"/>
      <c r="C26" s="108" t="s">
        <v>398</v>
      </c>
      <c r="D26" s="107" t="s">
        <v>513</v>
      </c>
      <c r="E26" s="114">
        <v>0</v>
      </c>
      <c r="F26" s="116">
        <f>G26+H26+I26+J26+K26+L26</f>
        <v>0</v>
      </c>
      <c r="G26" s="113">
        <v>0</v>
      </c>
      <c r="H26" s="113">
        <v>0</v>
      </c>
      <c r="I26" s="113">
        <v>0</v>
      </c>
      <c r="J26" s="113">
        <v>0</v>
      </c>
      <c r="K26" s="113">
        <v>0</v>
      </c>
      <c r="L26" s="113">
        <v>0</v>
      </c>
      <c r="M26" s="107" t="s">
        <v>513</v>
      </c>
      <c r="N26" s="355"/>
    </row>
    <row r="27" spans="1:14" ht="29.25" customHeight="1">
      <c r="A27" s="364">
        <v>3</v>
      </c>
      <c r="B27" s="365" t="s">
        <v>674</v>
      </c>
      <c r="C27" s="110" t="s">
        <v>15</v>
      </c>
      <c r="D27" s="109" t="s">
        <v>669</v>
      </c>
      <c r="E27" s="42">
        <f t="shared" ref="E27:L27" si="8">E28+E29+E30</f>
        <v>0</v>
      </c>
      <c r="F27" s="112">
        <f t="shared" si="8"/>
        <v>9988.2999999999993</v>
      </c>
      <c r="G27" s="112">
        <f t="shared" si="8"/>
        <v>9988.2999999999993</v>
      </c>
      <c r="H27" s="112">
        <f t="shared" si="8"/>
        <v>0</v>
      </c>
      <c r="I27" s="112">
        <f t="shared" si="8"/>
        <v>0</v>
      </c>
      <c r="J27" s="112">
        <f t="shared" si="8"/>
        <v>0</v>
      </c>
      <c r="K27" s="112">
        <f t="shared" si="8"/>
        <v>0</v>
      </c>
      <c r="L27" s="112">
        <f t="shared" si="8"/>
        <v>0</v>
      </c>
      <c r="M27" s="43"/>
      <c r="N27" s="355"/>
    </row>
    <row r="28" spans="1:14" ht="36">
      <c r="A28" s="364"/>
      <c r="B28" s="365"/>
      <c r="C28" s="110" t="s">
        <v>315</v>
      </c>
      <c r="D28" s="109" t="s">
        <v>513</v>
      </c>
      <c r="E28" s="46">
        <f>E32</f>
        <v>0</v>
      </c>
      <c r="F28" s="116">
        <f>G28+H28+I28+J28+K28+L28</f>
        <v>499.5</v>
      </c>
      <c r="G28" s="116">
        <f t="shared" ref="G28:L28" si="9">G32</f>
        <v>499.5</v>
      </c>
      <c r="H28" s="116">
        <f t="shared" si="9"/>
        <v>0</v>
      </c>
      <c r="I28" s="116">
        <f t="shared" si="9"/>
        <v>0</v>
      </c>
      <c r="J28" s="116">
        <f t="shared" si="9"/>
        <v>0</v>
      </c>
      <c r="K28" s="116">
        <f t="shared" si="9"/>
        <v>0</v>
      </c>
      <c r="L28" s="116">
        <f t="shared" si="9"/>
        <v>0</v>
      </c>
      <c r="M28" s="108" t="s">
        <v>626</v>
      </c>
      <c r="N28" s="355"/>
    </row>
    <row r="29" spans="1:14" ht="24">
      <c r="A29" s="364"/>
      <c r="B29" s="365"/>
      <c r="C29" s="110" t="s">
        <v>18</v>
      </c>
      <c r="D29" s="109" t="s">
        <v>513</v>
      </c>
      <c r="E29" s="46">
        <f>E33</f>
        <v>0</v>
      </c>
      <c r="F29" s="116">
        <f>G29+H29+I29+J29+K29+L29</f>
        <v>9488.7999999999993</v>
      </c>
      <c r="G29" s="112">
        <f t="shared" ref="G29:L29" si="10">G33</f>
        <v>9488.7999999999993</v>
      </c>
      <c r="H29" s="112">
        <f t="shared" si="10"/>
        <v>0</v>
      </c>
      <c r="I29" s="112">
        <f t="shared" si="10"/>
        <v>0</v>
      </c>
      <c r="J29" s="112">
        <f t="shared" si="10"/>
        <v>0</v>
      </c>
      <c r="K29" s="112">
        <f t="shared" si="10"/>
        <v>0</v>
      </c>
      <c r="L29" s="112">
        <f t="shared" si="10"/>
        <v>0</v>
      </c>
      <c r="M29" s="107" t="s">
        <v>513</v>
      </c>
      <c r="N29" s="355"/>
    </row>
    <row r="30" spans="1:14" ht="28.5" customHeight="1">
      <c r="A30" s="364"/>
      <c r="B30" s="365"/>
      <c r="C30" s="110" t="s">
        <v>398</v>
      </c>
      <c r="D30" s="109" t="s">
        <v>513</v>
      </c>
      <c r="E30" s="46">
        <f>E34</f>
        <v>0</v>
      </c>
      <c r="F30" s="116">
        <f>G30+H30+I30+J30+K30+L30</f>
        <v>0</v>
      </c>
      <c r="G30" s="112">
        <f t="shared" ref="G30:L30" si="11">G34</f>
        <v>0</v>
      </c>
      <c r="H30" s="112">
        <f t="shared" si="11"/>
        <v>0</v>
      </c>
      <c r="I30" s="112">
        <f t="shared" si="11"/>
        <v>0</v>
      </c>
      <c r="J30" s="112">
        <f t="shared" si="11"/>
        <v>0</v>
      </c>
      <c r="K30" s="112">
        <f t="shared" si="11"/>
        <v>0</v>
      </c>
      <c r="L30" s="112">
        <f t="shared" si="11"/>
        <v>0</v>
      </c>
      <c r="M30" s="107" t="s">
        <v>513</v>
      </c>
      <c r="N30" s="355"/>
    </row>
    <row r="31" spans="1:14" ht="30" customHeight="1">
      <c r="A31" s="353" t="s">
        <v>648</v>
      </c>
      <c r="B31" s="360" t="s">
        <v>675</v>
      </c>
      <c r="C31" s="110" t="s">
        <v>15</v>
      </c>
      <c r="D31" s="109" t="s">
        <v>669</v>
      </c>
      <c r="E31" s="46">
        <f t="shared" ref="E31:L31" si="12">E32+E33+E34</f>
        <v>0</v>
      </c>
      <c r="F31" s="112">
        <f>F32+F33+F34</f>
        <v>9988.2999999999993</v>
      </c>
      <c r="G31" s="112">
        <f t="shared" si="12"/>
        <v>9988.2999999999993</v>
      </c>
      <c r="H31" s="112">
        <f t="shared" si="12"/>
        <v>0</v>
      </c>
      <c r="I31" s="112">
        <f t="shared" si="12"/>
        <v>0</v>
      </c>
      <c r="J31" s="112">
        <f t="shared" si="12"/>
        <v>0</v>
      </c>
      <c r="K31" s="112">
        <f t="shared" si="12"/>
        <v>0</v>
      </c>
      <c r="L31" s="112">
        <f t="shared" si="12"/>
        <v>0</v>
      </c>
      <c r="M31" s="44"/>
      <c r="N31" s="355"/>
    </row>
    <row r="32" spans="1:14" ht="42.75" customHeight="1">
      <c r="A32" s="353"/>
      <c r="B32" s="360"/>
      <c r="C32" s="108" t="s">
        <v>315</v>
      </c>
      <c r="D32" s="107" t="s">
        <v>513</v>
      </c>
      <c r="E32" s="114">
        <v>0</v>
      </c>
      <c r="F32" s="116">
        <f>G32+H32+I32+J32+K32+L32</f>
        <v>499.5</v>
      </c>
      <c r="G32" s="117">
        <v>499.5</v>
      </c>
      <c r="H32" s="117">
        <v>0</v>
      </c>
      <c r="I32" s="117">
        <v>0</v>
      </c>
      <c r="J32" s="117">
        <v>0</v>
      </c>
      <c r="K32" s="117">
        <v>0</v>
      </c>
      <c r="L32" s="117">
        <v>0</v>
      </c>
      <c r="M32" s="108" t="s">
        <v>626</v>
      </c>
      <c r="N32" s="355"/>
    </row>
    <row r="33" spans="1:14" ht="29.25" customHeight="1">
      <c r="A33" s="353"/>
      <c r="B33" s="360"/>
      <c r="C33" s="108" t="s">
        <v>18</v>
      </c>
      <c r="D33" s="107" t="s">
        <v>513</v>
      </c>
      <c r="E33" s="114">
        <v>0</v>
      </c>
      <c r="F33" s="116">
        <f>G33+H33+I33+J33+K33+L33</f>
        <v>9488.7999999999993</v>
      </c>
      <c r="G33" s="113">
        <v>9488.7999999999993</v>
      </c>
      <c r="H33" s="113">
        <v>0</v>
      </c>
      <c r="I33" s="113">
        <v>0</v>
      </c>
      <c r="J33" s="113">
        <v>0</v>
      </c>
      <c r="K33" s="113">
        <v>0</v>
      </c>
      <c r="L33" s="113">
        <v>0</v>
      </c>
      <c r="M33" s="107" t="s">
        <v>513</v>
      </c>
      <c r="N33" s="355"/>
    </row>
    <row r="34" spans="1:14" ht="30.75" customHeight="1">
      <c r="A34" s="353"/>
      <c r="B34" s="360"/>
      <c r="C34" s="108" t="s">
        <v>398</v>
      </c>
      <c r="D34" s="107" t="s">
        <v>513</v>
      </c>
      <c r="E34" s="114">
        <v>0</v>
      </c>
      <c r="F34" s="116">
        <f>G34+H34+I34+J34+K34+L34</f>
        <v>0</v>
      </c>
      <c r="G34" s="113">
        <v>0</v>
      </c>
      <c r="H34" s="113">
        <v>0</v>
      </c>
      <c r="I34" s="113">
        <v>0</v>
      </c>
      <c r="J34" s="113">
        <v>0</v>
      </c>
      <c r="K34" s="113">
        <v>0</v>
      </c>
      <c r="L34" s="113">
        <v>0</v>
      </c>
      <c r="M34" s="107" t="s">
        <v>513</v>
      </c>
      <c r="N34" s="355"/>
    </row>
    <row r="35" spans="1:14" ht="27.75" customHeight="1">
      <c r="A35" s="364">
        <v>4</v>
      </c>
      <c r="B35" s="356" t="s">
        <v>676</v>
      </c>
      <c r="C35" s="110" t="s">
        <v>15</v>
      </c>
      <c r="D35" s="109" t="s">
        <v>669</v>
      </c>
      <c r="E35" s="42">
        <v>0</v>
      </c>
      <c r="F35" s="112">
        <f>F36+F37+F38</f>
        <v>57382.37</v>
      </c>
      <c r="G35" s="112">
        <f>G36+G37+G38</f>
        <v>0</v>
      </c>
      <c r="H35" s="112">
        <f>H36+H37+H38</f>
        <v>24396.5</v>
      </c>
      <c r="I35" s="112">
        <f>I36+I37+I38</f>
        <v>25572.799999999999</v>
      </c>
      <c r="J35" s="112">
        <f>J36+J37+J38</f>
        <v>7413.0700000000006</v>
      </c>
      <c r="K35" s="112">
        <f t="shared" ref="K35:L35" si="13">K36+K37+K38</f>
        <v>0</v>
      </c>
      <c r="L35" s="112">
        <f t="shared" si="13"/>
        <v>0</v>
      </c>
      <c r="M35" s="43"/>
      <c r="N35" s="355" t="s">
        <v>650</v>
      </c>
    </row>
    <row r="36" spans="1:14" ht="54.75" customHeight="1">
      <c r="A36" s="364"/>
      <c r="B36" s="356"/>
      <c r="C36" s="110" t="s">
        <v>315</v>
      </c>
      <c r="D36" s="109" t="s">
        <v>513</v>
      </c>
      <c r="E36" s="118">
        <v>0</v>
      </c>
      <c r="F36" s="116">
        <f>G36+H36+I36+J36+K36+L36</f>
        <v>17537.37</v>
      </c>
      <c r="G36" s="116">
        <f>G40+G44+G46</f>
        <v>0</v>
      </c>
      <c r="H36" s="116">
        <f>H40+H44+H46</f>
        <v>7025</v>
      </c>
      <c r="I36" s="116">
        <f>I40+I44+I46</f>
        <v>8434.4</v>
      </c>
      <c r="J36" s="116">
        <f>J40+J44+J46</f>
        <v>2077.9700000000003</v>
      </c>
      <c r="K36" s="116">
        <f t="shared" ref="K36" si="14">K40+K44+K46</f>
        <v>0</v>
      </c>
      <c r="L36" s="116">
        <f>L40+L44+L46</f>
        <v>0</v>
      </c>
      <c r="M36" s="108" t="s">
        <v>623</v>
      </c>
      <c r="N36" s="355"/>
    </row>
    <row r="37" spans="1:14" ht="36" customHeight="1">
      <c r="A37" s="364"/>
      <c r="B37" s="356"/>
      <c r="C37" s="110" t="s">
        <v>18</v>
      </c>
      <c r="D37" s="109" t="s">
        <v>513</v>
      </c>
      <c r="E37" s="118">
        <v>0</v>
      </c>
      <c r="F37" s="116">
        <f>G37+H37+I37+J37+K37+L37</f>
        <v>12760.1</v>
      </c>
      <c r="G37" s="116">
        <f t="shared" ref="G37:K37" si="15">G41</f>
        <v>0</v>
      </c>
      <c r="H37" s="116">
        <f t="shared" si="15"/>
        <v>1150</v>
      </c>
      <c r="I37" s="116">
        <f t="shared" si="15"/>
        <v>6275</v>
      </c>
      <c r="J37" s="116">
        <f t="shared" si="15"/>
        <v>5335.1</v>
      </c>
      <c r="K37" s="116">
        <f t="shared" si="15"/>
        <v>0</v>
      </c>
      <c r="L37" s="116">
        <f>L41</f>
        <v>0</v>
      </c>
      <c r="M37" s="107" t="s">
        <v>513</v>
      </c>
      <c r="N37" s="355"/>
    </row>
    <row r="38" spans="1:14" ht="27.75" customHeight="1">
      <c r="A38" s="364"/>
      <c r="B38" s="356"/>
      <c r="C38" s="110" t="s">
        <v>651</v>
      </c>
      <c r="D38" s="109" t="s">
        <v>513</v>
      </c>
      <c r="E38" s="118">
        <v>0</v>
      </c>
      <c r="F38" s="116">
        <f>G38+H38+I38+J38+K38+L38</f>
        <v>27084.9</v>
      </c>
      <c r="G38" s="116">
        <f>G42</f>
        <v>0</v>
      </c>
      <c r="H38" s="116">
        <f t="shared" ref="H38:K38" si="16">H42</f>
        <v>16221.5</v>
      </c>
      <c r="I38" s="116">
        <f t="shared" si="16"/>
        <v>10863.4</v>
      </c>
      <c r="J38" s="116">
        <f t="shared" si="16"/>
        <v>0</v>
      </c>
      <c r="K38" s="116">
        <f t="shared" si="16"/>
        <v>0</v>
      </c>
      <c r="L38" s="116">
        <f>L42</f>
        <v>0</v>
      </c>
      <c r="M38" s="107" t="s">
        <v>513</v>
      </c>
      <c r="N38" s="355"/>
    </row>
    <row r="39" spans="1:14" ht="31.5" customHeight="1">
      <c r="A39" s="353" t="s">
        <v>649</v>
      </c>
      <c r="B39" s="354" t="s">
        <v>677</v>
      </c>
      <c r="C39" s="110" t="s">
        <v>15</v>
      </c>
      <c r="D39" s="109" t="s">
        <v>669</v>
      </c>
      <c r="E39" s="46">
        <f t="shared" ref="E39:L39" si="17">E40+E41+E42</f>
        <v>0</v>
      </c>
      <c r="F39" s="112">
        <f>F40+F41+F42</f>
        <v>55360.37</v>
      </c>
      <c r="G39" s="112">
        <f t="shared" si="17"/>
        <v>0</v>
      </c>
      <c r="H39" s="112">
        <f t="shared" si="17"/>
        <v>24396.5</v>
      </c>
      <c r="I39" s="112">
        <f t="shared" si="17"/>
        <v>24511.1</v>
      </c>
      <c r="J39" s="112">
        <f t="shared" si="17"/>
        <v>6452.77</v>
      </c>
      <c r="K39" s="112">
        <f t="shared" si="17"/>
        <v>0</v>
      </c>
      <c r="L39" s="112">
        <f t="shared" si="17"/>
        <v>0</v>
      </c>
      <c r="M39" s="44"/>
      <c r="N39" s="355"/>
    </row>
    <row r="40" spans="1:14" ht="36">
      <c r="A40" s="353"/>
      <c r="B40" s="354"/>
      <c r="C40" s="108" t="s">
        <v>315</v>
      </c>
      <c r="D40" s="107" t="s">
        <v>513</v>
      </c>
      <c r="E40" s="118">
        <v>0</v>
      </c>
      <c r="F40" s="116">
        <f>G40+H40+I40+J40+K40+L40</f>
        <v>15515.37</v>
      </c>
      <c r="G40" s="117">
        <v>0</v>
      </c>
      <c r="H40" s="117">
        <v>7025</v>
      </c>
      <c r="I40" s="117">
        <v>7372.7</v>
      </c>
      <c r="J40" s="117">
        <f>1063.78+53.89</f>
        <v>1117.67</v>
      </c>
      <c r="K40" s="117">
        <v>0</v>
      </c>
      <c r="L40" s="113">
        <v>0</v>
      </c>
      <c r="M40" s="108" t="s">
        <v>623</v>
      </c>
      <c r="N40" s="355"/>
    </row>
    <row r="41" spans="1:14" ht="29.25" customHeight="1">
      <c r="A41" s="353"/>
      <c r="B41" s="354"/>
      <c r="C41" s="108" t="s">
        <v>18</v>
      </c>
      <c r="D41" s="107" t="s">
        <v>513</v>
      </c>
      <c r="E41" s="118">
        <v>0</v>
      </c>
      <c r="F41" s="116">
        <f>G41+H41+I41+J41+K41+L41</f>
        <v>12760.1</v>
      </c>
      <c r="G41" s="117">
        <v>0</v>
      </c>
      <c r="H41" s="117">
        <v>1150</v>
      </c>
      <c r="I41" s="117">
        <v>6275</v>
      </c>
      <c r="J41" s="117">
        <v>5335.1</v>
      </c>
      <c r="K41" s="117">
        <v>0</v>
      </c>
      <c r="L41" s="113">
        <v>0</v>
      </c>
      <c r="M41" s="107" t="s">
        <v>513</v>
      </c>
      <c r="N41" s="355"/>
    </row>
    <row r="42" spans="1:14" ht="39.75" customHeight="1">
      <c r="A42" s="353"/>
      <c r="B42" s="354"/>
      <c r="C42" s="108" t="s">
        <v>651</v>
      </c>
      <c r="D42" s="107" t="s">
        <v>513</v>
      </c>
      <c r="E42" s="118">
        <v>0</v>
      </c>
      <c r="F42" s="116">
        <f>G42+H42+I42+J42+K42+L42</f>
        <v>27084.9</v>
      </c>
      <c r="G42" s="117">
        <v>0</v>
      </c>
      <c r="H42" s="117">
        <v>16221.5</v>
      </c>
      <c r="I42" s="117">
        <v>10863.4</v>
      </c>
      <c r="J42" s="117">
        <v>0</v>
      </c>
      <c r="K42" s="117">
        <v>0</v>
      </c>
      <c r="L42" s="113">
        <v>0</v>
      </c>
      <c r="M42" s="107" t="s">
        <v>513</v>
      </c>
      <c r="N42" s="355"/>
    </row>
    <row r="43" spans="1:14" ht="30" customHeight="1">
      <c r="A43" s="353" t="s">
        <v>652</v>
      </c>
      <c r="B43" s="360" t="s">
        <v>720</v>
      </c>
      <c r="C43" s="110" t="s">
        <v>15</v>
      </c>
      <c r="D43" s="109" t="s">
        <v>669</v>
      </c>
      <c r="E43" s="42">
        <f>E44</f>
        <v>0</v>
      </c>
      <c r="F43" s="112">
        <f>F44</f>
        <v>0</v>
      </c>
      <c r="G43" s="112">
        <f t="shared" ref="G43:L43" si="18">G44</f>
        <v>0</v>
      </c>
      <c r="H43" s="112">
        <f t="shared" si="18"/>
        <v>0</v>
      </c>
      <c r="I43" s="112">
        <f t="shared" si="18"/>
        <v>0</v>
      </c>
      <c r="J43" s="112">
        <f t="shared" si="18"/>
        <v>0</v>
      </c>
      <c r="K43" s="112">
        <f t="shared" si="18"/>
        <v>0</v>
      </c>
      <c r="L43" s="112">
        <f t="shared" si="18"/>
        <v>0</v>
      </c>
      <c r="M43" s="44"/>
      <c r="N43" s="355"/>
    </row>
    <row r="44" spans="1:14" ht="51.75" customHeight="1">
      <c r="A44" s="353"/>
      <c r="B44" s="360"/>
      <c r="C44" s="108" t="s">
        <v>315</v>
      </c>
      <c r="D44" s="107" t="s">
        <v>513</v>
      </c>
      <c r="E44" s="114">
        <v>0</v>
      </c>
      <c r="F44" s="115">
        <f>G44+H44+I44+J44+K44+L44</f>
        <v>0</v>
      </c>
      <c r="G44" s="113">
        <v>0</v>
      </c>
      <c r="H44" s="113">
        <v>0</v>
      </c>
      <c r="I44" s="113">
        <v>0</v>
      </c>
      <c r="J44" s="113">
        <v>0</v>
      </c>
      <c r="K44" s="113">
        <v>0</v>
      </c>
      <c r="L44" s="113">
        <v>0</v>
      </c>
      <c r="M44" s="108" t="s">
        <v>623</v>
      </c>
      <c r="N44" s="355"/>
    </row>
    <row r="45" spans="1:14" ht="34.5" customHeight="1">
      <c r="A45" s="353" t="s">
        <v>653</v>
      </c>
      <c r="B45" s="360" t="s">
        <v>721</v>
      </c>
      <c r="C45" s="110" t="s">
        <v>15</v>
      </c>
      <c r="D45" s="109" t="s">
        <v>669</v>
      </c>
      <c r="E45" s="42">
        <v>0</v>
      </c>
      <c r="F45" s="112">
        <f>F46</f>
        <v>2022</v>
      </c>
      <c r="G45" s="112">
        <f t="shared" ref="G45:L45" si="19">G46</f>
        <v>0</v>
      </c>
      <c r="H45" s="112">
        <f t="shared" si="19"/>
        <v>0</v>
      </c>
      <c r="I45" s="112">
        <f t="shared" si="19"/>
        <v>1061.7</v>
      </c>
      <c r="J45" s="112">
        <f t="shared" si="19"/>
        <v>960.3</v>
      </c>
      <c r="K45" s="112">
        <f t="shared" si="19"/>
        <v>0</v>
      </c>
      <c r="L45" s="112">
        <f t="shared" si="19"/>
        <v>0</v>
      </c>
      <c r="M45" s="44"/>
      <c r="N45" s="355"/>
    </row>
    <row r="46" spans="1:14" ht="36">
      <c r="A46" s="353"/>
      <c r="B46" s="360"/>
      <c r="C46" s="108" t="s">
        <v>315</v>
      </c>
      <c r="D46" s="107" t="s">
        <v>513</v>
      </c>
      <c r="E46" s="45">
        <v>0</v>
      </c>
      <c r="F46" s="112">
        <f>G46+H46+I46+J46+K46+L46</f>
        <v>2022</v>
      </c>
      <c r="G46" s="113">
        <v>0</v>
      </c>
      <c r="H46" s="113">
        <v>0</v>
      </c>
      <c r="I46" s="113">
        <v>1061.7</v>
      </c>
      <c r="J46" s="113">
        <f>1199.8-239.5</f>
        <v>960.3</v>
      </c>
      <c r="K46" s="113">
        <v>0</v>
      </c>
      <c r="L46" s="113">
        <v>0</v>
      </c>
      <c r="M46" s="108" t="s">
        <v>623</v>
      </c>
      <c r="N46" s="355"/>
    </row>
    <row r="50" spans="6:6">
      <c r="F50" s="48"/>
    </row>
    <row r="51" spans="6:6">
      <c r="F51" s="83"/>
    </row>
    <row r="52" spans="6:6">
      <c r="F52" s="83"/>
    </row>
  </sheetData>
  <mergeCells count="43">
    <mergeCell ref="M1:N1"/>
    <mergeCell ref="A2:N2"/>
    <mergeCell ref="A3:N3"/>
    <mergeCell ref="A4:N4"/>
    <mergeCell ref="A6:A7"/>
    <mergeCell ref="B6:B7"/>
    <mergeCell ref="C6:C7"/>
    <mergeCell ref="D6:D7"/>
    <mergeCell ref="E6:E7"/>
    <mergeCell ref="F6:F7"/>
    <mergeCell ref="M6:M7"/>
    <mergeCell ref="N6:N7"/>
    <mergeCell ref="G6:L6"/>
    <mergeCell ref="A9:A12"/>
    <mergeCell ref="B9:B12"/>
    <mergeCell ref="N9:N12"/>
    <mergeCell ref="A13:A16"/>
    <mergeCell ref="B13:B16"/>
    <mergeCell ref="N13:N16"/>
    <mergeCell ref="A17:A21"/>
    <mergeCell ref="B17:B21"/>
    <mergeCell ref="N17:N21"/>
    <mergeCell ref="A22:A26"/>
    <mergeCell ref="B22:B26"/>
    <mergeCell ref="N22:N26"/>
    <mergeCell ref="A27:A30"/>
    <mergeCell ref="B27:B30"/>
    <mergeCell ref="N27:N30"/>
    <mergeCell ref="A31:A34"/>
    <mergeCell ref="B31:B34"/>
    <mergeCell ref="N31:N34"/>
    <mergeCell ref="A35:A38"/>
    <mergeCell ref="B35:B38"/>
    <mergeCell ref="N35:N38"/>
    <mergeCell ref="A39:A42"/>
    <mergeCell ref="B39:B42"/>
    <mergeCell ref="N39:N42"/>
    <mergeCell ref="A43:A44"/>
    <mergeCell ref="B43:B44"/>
    <mergeCell ref="N43:N44"/>
    <mergeCell ref="A45:A46"/>
    <mergeCell ref="B45:B46"/>
    <mergeCell ref="N45:N46"/>
  </mergeCells>
  <printOptions horizontalCentered="1"/>
  <pageMargins left="0.39370078740157483" right="0.39370078740157483" top="0.39370078740157483" bottom="0.39370078740157483" header="0.31496062992125984" footer="0.31496062992125984"/>
  <pageSetup paperSize="9" scale="75" fitToHeight="0" orientation="landscape" horizontalDpi="4294967295" verticalDpi="4294967295" r:id="rId1"/>
</worksheet>
</file>

<file path=xl/worksheets/sheet34.xml><?xml version="1.0" encoding="utf-8"?>
<worksheet xmlns="http://schemas.openxmlformats.org/spreadsheetml/2006/main" xmlns:r="http://schemas.openxmlformats.org/officeDocument/2006/relationships">
  <sheetPr>
    <pageSetUpPr fitToPage="1"/>
  </sheetPr>
  <dimension ref="A1:R20"/>
  <sheetViews>
    <sheetView topLeftCell="A16" zoomScaleNormal="100" workbookViewId="0">
      <selection activeCell="P10" sqref="P10:T20"/>
    </sheetView>
  </sheetViews>
  <sheetFormatPr defaultRowHeight="14.25"/>
  <cols>
    <col min="1" max="1" width="4.375" customWidth="1"/>
    <col min="2" max="2" width="24.875" customWidth="1"/>
    <col min="3" max="3" width="18.25" customWidth="1"/>
    <col min="4" max="4" width="10.375" customWidth="1"/>
    <col min="5" max="5" width="12.125" customWidth="1"/>
    <col min="6" max="6" width="7.875" bestFit="1" customWidth="1"/>
    <col min="7" max="12" width="7.25" bestFit="1" customWidth="1"/>
    <col min="13" max="13" width="18.25" customWidth="1"/>
    <col min="14" max="14" width="31.125" customWidth="1"/>
  </cols>
  <sheetData>
    <row r="1" spans="1:16" ht="39.75" customHeight="1">
      <c r="M1" s="279" t="s">
        <v>654</v>
      </c>
      <c r="N1" s="279"/>
    </row>
    <row r="2" spans="1:16" ht="18.75">
      <c r="A2" s="291" t="s">
        <v>594</v>
      </c>
      <c r="B2" s="291"/>
      <c r="C2" s="291"/>
      <c r="D2" s="291"/>
      <c r="E2" s="291"/>
      <c r="F2" s="291"/>
      <c r="G2" s="291"/>
      <c r="H2" s="291"/>
      <c r="I2" s="291"/>
      <c r="J2" s="291"/>
      <c r="K2" s="291"/>
      <c r="L2" s="291"/>
      <c r="M2" s="291"/>
      <c r="N2" s="291"/>
    </row>
    <row r="3" spans="1:16" ht="45" customHeight="1">
      <c r="A3" s="294" t="s">
        <v>503</v>
      </c>
      <c r="B3" s="294"/>
      <c r="C3" s="294"/>
      <c r="D3" s="294"/>
      <c r="E3" s="294"/>
      <c r="F3" s="294"/>
      <c r="G3" s="294"/>
      <c r="H3" s="294"/>
      <c r="I3" s="294"/>
      <c r="J3" s="294"/>
      <c r="K3" s="294"/>
      <c r="L3" s="294"/>
      <c r="M3" s="294"/>
      <c r="N3" s="294"/>
    </row>
    <row r="4" spans="1:16" ht="22.5">
      <c r="A4" s="293" t="s">
        <v>413</v>
      </c>
      <c r="B4" s="293"/>
      <c r="C4" s="293"/>
      <c r="D4" s="293"/>
      <c r="E4" s="293"/>
      <c r="F4" s="293"/>
      <c r="G4" s="293"/>
      <c r="H4" s="293"/>
      <c r="I4" s="293"/>
      <c r="J4" s="293"/>
      <c r="K4" s="293"/>
      <c r="L4" s="293"/>
      <c r="M4" s="293"/>
      <c r="N4" s="293"/>
    </row>
    <row r="6" spans="1:16" ht="27.75" customHeight="1">
      <c r="A6" s="353" t="s">
        <v>415</v>
      </c>
      <c r="B6" s="353" t="s">
        <v>595</v>
      </c>
      <c r="C6" s="353" t="s">
        <v>596</v>
      </c>
      <c r="D6" s="353" t="s">
        <v>597</v>
      </c>
      <c r="E6" s="353" t="s">
        <v>598</v>
      </c>
      <c r="F6" s="353" t="s">
        <v>599</v>
      </c>
      <c r="G6" s="357" t="s">
        <v>600</v>
      </c>
      <c r="H6" s="358"/>
      <c r="I6" s="358"/>
      <c r="J6" s="358"/>
      <c r="K6" s="358"/>
      <c r="L6" s="359"/>
      <c r="M6" s="353" t="s">
        <v>601</v>
      </c>
      <c r="N6" s="353" t="s">
        <v>602</v>
      </c>
    </row>
    <row r="7" spans="1:16" ht="66" customHeight="1">
      <c r="A7" s="353"/>
      <c r="B7" s="353"/>
      <c r="C7" s="353"/>
      <c r="D7" s="353"/>
      <c r="E7" s="353"/>
      <c r="F7" s="353"/>
      <c r="G7" s="37" t="s">
        <v>310</v>
      </c>
      <c r="H7" s="37" t="s">
        <v>311</v>
      </c>
      <c r="I7" s="37" t="s">
        <v>312</v>
      </c>
      <c r="J7" s="38" t="s">
        <v>313</v>
      </c>
      <c r="K7" s="50" t="s">
        <v>44</v>
      </c>
      <c r="L7" s="50" t="s">
        <v>45</v>
      </c>
      <c r="M7" s="353"/>
      <c r="N7" s="353"/>
    </row>
    <row r="8" spans="1:16">
      <c r="A8" s="37">
        <v>1</v>
      </c>
      <c r="B8" s="37">
        <v>2</v>
      </c>
      <c r="C8" s="37">
        <v>3</v>
      </c>
      <c r="D8" s="37">
        <v>4</v>
      </c>
      <c r="E8" s="37">
        <v>5</v>
      </c>
      <c r="F8" s="37">
        <v>6</v>
      </c>
      <c r="G8" s="37">
        <v>7</v>
      </c>
      <c r="H8" s="37">
        <v>8</v>
      </c>
      <c r="I8" s="37">
        <v>9</v>
      </c>
      <c r="J8" s="37">
        <v>10</v>
      </c>
      <c r="K8" s="49">
        <v>11</v>
      </c>
      <c r="L8" s="49">
        <v>12</v>
      </c>
      <c r="M8" s="49">
        <v>13</v>
      </c>
      <c r="N8" s="49">
        <v>14</v>
      </c>
    </row>
    <row r="9" spans="1:16" ht="22.5" customHeight="1">
      <c r="A9" s="353">
        <v>1</v>
      </c>
      <c r="B9" s="365" t="s">
        <v>655</v>
      </c>
      <c r="C9" s="39" t="s">
        <v>15</v>
      </c>
      <c r="D9" s="40" t="s">
        <v>669</v>
      </c>
      <c r="E9" s="42">
        <f>E10+E11+E12</f>
        <v>0</v>
      </c>
      <c r="F9" s="42">
        <f>F10+F11+F12</f>
        <v>167393.70000000001</v>
      </c>
      <c r="G9" s="42">
        <f>G10+G11+G12</f>
        <v>21246.799999999999</v>
      </c>
      <c r="H9" s="42">
        <f t="shared" ref="H9:L9" si="0">H10+H11+H12</f>
        <v>22739.1</v>
      </c>
      <c r="I9" s="42">
        <f t="shared" si="0"/>
        <v>29869</v>
      </c>
      <c r="J9" s="42">
        <f t="shared" si="0"/>
        <v>34560.300000000003</v>
      </c>
      <c r="K9" s="42">
        <f t="shared" si="0"/>
        <v>25272.300000000003</v>
      </c>
      <c r="L9" s="42">
        <f t="shared" si="0"/>
        <v>33706.199999999997</v>
      </c>
      <c r="M9" s="43"/>
      <c r="N9" s="355" t="s">
        <v>656</v>
      </c>
    </row>
    <row r="10" spans="1:16" ht="50.25" customHeight="1">
      <c r="A10" s="353"/>
      <c r="B10" s="365"/>
      <c r="C10" s="39" t="s">
        <v>315</v>
      </c>
      <c r="D10" s="40" t="s">
        <v>513</v>
      </c>
      <c r="E10" s="46">
        <f>E14+E18</f>
        <v>0</v>
      </c>
      <c r="F10" s="42">
        <f>G10+H10+I10+J10+K10+L10</f>
        <v>167393.70000000001</v>
      </c>
      <c r="G10" s="42">
        <f>G14+G18</f>
        <v>21246.799999999999</v>
      </c>
      <c r="H10" s="42">
        <f t="shared" ref="H10:L10" si="1">H14+H18</f>
        <v>22739.1</v>
      </c>
      <c r="I10" s="42">
        <f t="shared" si="1"/>
        <v>29869</v>
      </c>
      <c r="J10" s="42">
        <f t="shared" si="1"/>
        <v>34560.300000000003</v>
      </c>
      <c r="K10" s="42">
        <f t="shared" si="1"/>
        <v>25272.300000000003</v>
      </c>
      <c r="L10" s="42">
        <f t="shared" si="1"/>
        <v>33706.199999999997</v>
      </c>
      <c r="M10" s="38" t="s">
        <v>629</v>
      </c>
      <c r="N10" s="355"/>
    </row>
    <row r="11" spans="1:16" ht="40.5" customHeight="1">
      <c r="A11" s="353"/>
      <c r="B11" s="365"/>
      <c r="C11" s="39" t="s">
        <v>18</v>
      </c>
      <c r="D11" s="40" t="s">
        <v>513</v>
      </c>
      <c r="E11" s="46">
        <f>E15+E19</f>
        <v>0</v>
      </c>
      <c r="F11" s="42">
        <f>G11+H11+I11+J11+K11+L11</f>
        <v>0</v>
      </c>
      <c r="G11" s="42">
        <f>G15+G19</f>
        <v>0</v>
      </c>
      <c r="H11" s="42">
        <f t="shared" ref="H11:L11" si="2">H15+H19</f>
        <v>0</v>
      </c>
      <c r="I11" s="42">
        <f t="shared" si="2"/>
        <v>0</v>
      </c>
      <c r="J11" s="42">
        <f t="shared" si="2"/>
        <v>0</v>
      </c>
      <c r="K11" s="42">
        <f t="shared" si="2"/>
        <v>0</v>
      </c>
      <c r="L11" s="42">
        <f t="shared" si="2"/>
        <v>0</v>
      </c>
      <c r="M11" s="37" t="s">
        <v>513</v>
      </c>
      <c r="N11" s="355"/>
      <c r="P11" s="48"/>
    </row>
    <row r="12" spans="1:16" ht="37.5" customHeight="1">
      <c r="A12" s="353"/>
      <c r="B12" s="365"/>
      <c r="C12" s="39" t="s">
        <v>398</v>
      </c>
      <c r="D12" s="40" t="s">
        <v>513</v>
      </c>
      <c r="E12" s="46">
        <f>E16+E20</f>
        <v>0</v>
      </c>
      <c r="F12" s="42">
        <f>G12+H12+I12+J12+K12+L12</f>
        <v>0</v>
      </c>
      <c r="G12" s="42">
        <f>G16+G20</f>
        <v>0</v>
      </c>
      <c r="H12" s="42">
        <f t="shared" ref="H12:L12" si="3">H16+H20</f>
        <v>0</v>
      </c>
      <c r="I12" s="42">
        <f t="shared" si="3"/>
        <v>0</v>
      </c>
      <c r="J12" s="42">
        <f t="shared" si="3"/>
        <v>0</v>
      </c>
      <c r="K12" s="42">
        <f t="shared" si="3"/>
        <v>0</v>
      </c>
      <c r="L12" s="42">
        <f t="shared" si="3"/>
        <v>0</v>
      </c>
      <c r="M12" s="37" t="s">
        <v>513</v>
      </c>
      <c r="N12" s="355"/>
    </row>
    <row r="13" spans="1:16" ht="30.75" customHeight="1">
      <c r="A13" s="353" t="s">
        <v>607</v>
      </c>
      <c r="B13" s="360" t="s">
        <v>770</v>
      </c>
      <c r="C13" s="39" t="s">
        <v>15</v>
      </c>
      <c r="D13" s="40" t="s">
        <v>669</v>
      </c>
      <c r="E13" s="46">
        <f t="shared" ref="E13:L13" si="4">E14+E15+E16</f>
        <v>0</v>
      </c>
      <c r="F13" s="42">
        <f t="shared" si="4"/>
        <v>152333</v>
      </c>
      <c r="G13" s="42">
        <f t="shared" si="4"/>
        <v>21246.799999999999</v>
      </c>
      <c r="H13" s="42">
        <f t="shared" si="4"/>
        <v>22739.1</v>
      </c>
      <c r="I13" s="42">
        <f t="shared" si="4"/>
        <v>29869</v>
      </c>
      <c r="J13" s="42">
        <f t="shared" si="4"/>
        <v>27200.5</v>
      </c>
      <c r="K13" s="42">
        <f t="shared" si="4"/>
        <v>25159.9</v>
      </c>
      <c r="L13" s="42">
        <f t="shared" si="4"/>
        <v>26117.7</v>
      </c>
      <c r="M13" s="44"/>
      <c r="N13" s="355"/>
    </row>
    <row r="14" spans="1:16" ht="44.25" customHeight="1">
      <c r="A14" s="353"/>
      <c r="B14" s="360"/>
      <c r="C14" s="38" t="s">
        <v>315</v>
      </c>
      <c r="D14" s="37" t="s">
        <v>513</v>
      </c>
      <c r="E14" s="45">
        <v>0</v>
      </c>
      <c r="F14" s="42">
        <f>G14+H14+I14+J14+K14+L14</f>
        <v>152333</v>
      </c>
      <c r="G14" s="45">
        <v>21246.799999999999</v>
      </c>
      <c r="H14" s="45">
        <v>22739.1</v>
      </c>
      <c r="I14" s="45">
        <v>29869</v>
      </c>
      <c r="J14" s="45">
        <v>27200.5</v>
      </c>
      <c r="K14" s="45">
        <v>25159.9</v>
      </c>
      <c r="L14" s="45">
        <v>26117.7</v>
      </c>
      <c r="M14" s="38" t="s">
        <v>629</v>
      </c>
      <c r="N14" s="355"/>
    </row>
    <row r="15" spans="1:16" ht="37.5" customHeight="1">
      <c r="A15" s="353"/>
      <c r="B15" s="360"/>
      <c r="C15" s="38" t="s">
        <v>18</v>
      </c>
      <c r="D15" s="37" t="s">
        <v>513</v>
      </c>
      <c r="E15" s="45">
        <v>0</v>
      </c>
      <c r="F15" s="42">
        <f>G15+H15+I15+J15+K15+L15</f>
        <v>0</v>
      </c>
      <c r="G15" s="45">
        <v>0</v>
      </c>
      <c r="H15" s="45">
        <v>0</v>
      </c>
      <c r="I15" s="45">
        <v>0</v>
      </c>
      <c r="J15" s="45">
        <v>0</v>
      </c>
      <c r="K15" s="45">
        <v>0</v>
      </c>
      <c r="L15" s="45">
        <v>0</v>
      </c>
      <c r="M15" s="37" t="s">
        <v>513</v>
      </c>
      <c r="N15" s="355"/>
    </row>
    <row r="16" spans="1:16" ht="40.5" customHeight="1">
      <c r="A16" s="353"/>
      <c r="B16" s="360"/>
      <c r="C16" s="38" t="s">
        <v>398</v>
      </c>
      <c r="D16" s="37" t="s">
        <v>513</v>
      </c>
      <c r="E16" s="45">
        <v>0</v>
      </c>
      <c r="F16" s="42">
        <f>G16+H16+I16+J16+K16+L16</f>
        <v>0</v>
      </c>
      <c r="G16" s="45">
        <v>0</v>
      </c>
      <c r="H16" s="45">
        <v>0</v>
      </c>
      <c r="I16" s="45">
        <v>0</v>
      </c>
      <c r="J16" s="45">
        <v>0</v>
      </c>
      <c r="K16" s="45">
        <v>0</v>
      </c>
      <c r="L16" s="45">
        <v>0</v>
      </c>
      <c r="M16" s="37" t="s">
        <v>513</v>
      </c>
      <c r="N16" s="355"/>
    </row>
    <row r="17" spans="1:18" ht="30.75" customHeight="1">
      <c r="A17" s="366" t="s">
        <v>609</v>
      </c>
      <c r="B17" s="360" t="s">
        <v>769</v>
      </c>
      <c r="C17" s="136" t="s">
        <v>15</v>
      </c>
      <c r="D17" s="135" t="s">
        <v>669</v>
      </c>
      <c r="E17" s="46">
        <f>E18+E19+E20</f>
        <v>0</v>
      </c>
      <c r="F17" s="42">
        <f>F18+F19+F20</f>
        <v>15060.7</v>
      </c>
      <c r="G17" s="42">
        <f t="shared" ref="G17:L17" si="5">G18+G19+G20</f>
        <v>0</v>
      </c>
      <c r="H17" s="42">
        <f t="shared" si="5"/>
        <v>0</v>
      </c>
      <c r="I17" s="42">
        <f t="shared" si="5"/>
        <v>0</v>
      </c>
      <c r="J17" s="42">
        <f t="shared" si="5"/>
        <v>7359.8</v>
      </c>
      <c r="K17" s="42">
        <f t="shared" si="5"/>
        <v>112.4</v>
      </c>
      <c r="L17" s="42">
        <f t="shared" si="5"/>
        <v>7588.5</v>
      </c>
      <c r="M17" s="44"/>
      <c r="N17" s="355"/>
    </row>
    <row r="18" spans="1:18" ht="44.25" customHeight="1">
      <c r="A18" s="367"/>
      <c r="B18" s="360"/>
      <c r="C18" s="134" t="s">
        <v>315</v>
      </c>
      <c r="D18" s="133" t="s">
        <v>513</v>
      </c>
      <c r="E18" s="45">
        <v>0</v>
      </c>
      <c r="F18" s="42">
        <f>G18+H18+I18+J18+K18+L18</f>
        <v>15060.7</v>
      </c>
      <c r="G18" s="45">
        <v>0</v>
      </c>
      <c r="H18" s="45">
        <v>0</v>
      </c>
      <c r="I18" s="45">
        <v>0</v>
      </c>
      <c r="J18" s="45">
        <v>7359.8</v>
      </c>
      <c r="K18" s="45">
        <v>112.4</v>
      </c>
      <c r="L18" s="45">
        <v>7588.5</v>
      </c>
      <c r="M18" s="134" t="s">
        <v>629</v>
      </c>
      <c r="N18" s="355"/>
      <c r="R18" s="48"/>
    </row>
    <row r="19" spans="1:18" ht="37.5" customHeight="1">
      <c r="A19" s="367"/>
      <c r="B19" s="360"/>
      <c r="C19" s="134" t="s">
        <v>18</v>
      </c>
      <c r="D19" s="133" t="s">
        <v>513</v>
      </c>
      <c r="E19" s="45">
        <v>0</v>
      </c>
      <c r="F19" s="42">
        <f>G19+H19+I19+J19+K19+L19</f>
        <v>0</v>
      </c>
      <c r="G19" s="45">
        <v>0</v>
      </c>
      <c r="H19" s="45">
        <v>0</v>
      </c>
      <c r="I19" s="45">
        <v>0</v>
      </c>
      <c r="J19" s="45">
        <v>0</v>
      </c>
      <c r="K19" s="45">
        <v>0</v>
      </c>
      <c r="L19" s="45">
        <v>0</v>
      </c>
      <c r="M19" s="133" t="s">
        <v>513</v>
      </c>
      <c r="N19" s="355"/>
    </row>
    <row r="20" spans="1:18" ht="40.5" customHeight="1">
      <c r="A20" s="368"/>
      <c r="B20" s="360"/>
      <c r="C20" s="134" t="s">
        <v>398</v>
      </c>
      <c r="D20" s="133" t="s">
        <v>513</v>
      </c>
      <c r="E20" s="45">
        <v>0</v>
      </c>
      <c r="F20" s="42">
        <f>G20+H20+I20+J20+K20+L20</f>
        <v>0</v>
      </c>
      <c r="G20" s="45">
        <v>0</v>
      </c>
      <c r="H20" s="45">
        <v>0</v>
      </c>
      <c r="I20" s="45">
        <v>0</v>
      </c>
      <c r="J20" s="45">
        <v>0</v>
      </c>
      <c r="K20" s="45">
        <v>0</v>
      </c>
      <c r="L20" s="45">
        <v>0</v>
      </c>
      <c r="M20" s="133" t="s">
        <v>513</v>
      </c>
      <c r="N20" s="355"/>
    </row>
  </sheetData>
  <mergeCells count="22">
    <mergeCell ref="M1:N1"/>
    <mergeCell ref="A2:N2"/>
    <mergeCell ref="A3:N3"/>
    <mergeCell ref="A4:N4"/>
    <mergeCell ref="A6:A7"/>
    <mergeCell ref="B6:B7"/>
    <mergeCell ref="C6:C7"/>
    <mergeCell ref="D6:D7"/>
    <mergeCell ref="E6:E7"/>
    <mergeCell ref="F6:F7"/>
    <mergeCell ref="M6:M7"/>
    <mergeCell ref="N6:N7"/>
    <mergeCell ref="A9:A12"/>
    <mergeCell ref="B9:B12"/>
    <mergeCell ref="N9:N12"/>
    <mergeCell ref="G6:L6"/>
    <mergeCell ref="A17:A20"/>
    <mergeCell ref="B17:B20"/>
    <mergeCell ref="N17:N20"/>
    <mergeCell ref="A13:A16"/>
    <mergeCell ref="B13:B16"/>
    <mergeCell ref="N13:N16"/>
  </mergeCells>
  <printOptions horizontalCentered="1"/>
  <pageMargins left="0.39370078740157483" right="0.39370078740157483" top="0.39370078740157483" bottom="0.39370078740157483" header="0.31496062992125984" footer="0.31496062992125984"/>
  <pageSetup paperSize="9" scale="81" fitToHeight="0" orientation="landscape" horizontalDpi="4294967295" verticalDpi="4294967295" r:id="rId1"/>
</worksheet>
</file>

<file path=xl/worksheets/sheet35.xml><?xml version="1.0" encoding="utf-8"?>
<worksheet xmlns="http://schemas.openxmlformats.org/spreadsheetml/2006/main" xmlns:r="http://schemas.openxmlformats.org/officeDocument/2006/relationships">
  <sheetPr>
    <pageSetUpPr fitToPage="1"/>
  </sheetPr>
  <dimension ref="A1:N12"/>
  <sheetViews>
    <sheetView workbookViewId="0">
      <selection activeCell="C6" sqref="C6:C7"/>
    </sheetView>
  </sheetViews>
  <sheetFormatPr defaultRowHeight="14.25"/>
  <cols>
    <col min="1" max="1" width="6" customWidth="1"/>
    <col min="2" max="2" width="22.375" customWidth="1"/>
    <col min="3" max="3" width="18.25" customWidth="1"/>
    <col min="4" max="4" width="10.375" customWidth="1"/>
    <col min="5" max="5" width="12.125" customWidth="1"/>
    <col min="6" max="6" width="10.375" bestFit="1" customWidth="1"/>
    <col min="7" max="7" width="7.875" customWidth="1"/>
    <col min="8" max="12" width="7.25" bestFit="1" customWidth="1"/>
    <col min="13" max="13" width="18.25" customWidth="1"/>
    <col min="14" max="14" width="31.125" customWidth="1"/>
  </cols>
  <sheetData>
    <row r="1" spans="1:14" ht="39.75" customHeight="1">
      <c r="M1" s="279" t="s">
        <v>657</v>
      </c>
      <c r="N1" s="279"/>
    </row>
    <row r="2" spans="1:14" ht="18.75">
      <c r="A2" s="291" t="s">
        <v>594</v>
      </c>
      <c r="B2" s="291"/>
      <c r="C2" s="291"/>
      <c r="D2" s="291"/>
      <c r="E2" s="291"/>
      <c r="F2" s="291"/>
      <c r="G2" s="291"/>
      <c r="H2" s="291"/>
      <c r="I2" s="291"/>
      <c r="J2" s="291"/>
      <c r="K2" s="291"/>
      <c r="L2" s="291"/>
      <c r="M2" s="291"/>
      <c r="N2" s="291"/>
    </row>
    <row r="3" spans="1:14" ht="45" customHeight="1">
      <c r="A3" s="294" t="s">
        <v>658</v>
      </c>
      <c r="B3" s="294"/>
      <c r="C3" s="294"/>
      <c r="D3" s="294"/>
      <c r="E3" s="294"/>
      <c r="F3" s="294"/>
      <c r="G3" s="294"/>
      <c r="H3" s="294"/>
      <c r="I3" s="294"/>
      <c r="J3" s="294"/>
      <c r="K3" s="294"/>
      <c r="L3" s="294"/>
      <c r="M3" s="294"/>
      <c r="N3" s="294"/>
    </row>
    <row r="4" spans="1:14" ht="22.5">
      <c r="A4" s="293" t="s">
        <v>413</v>
      </c>
      <c r="B4" s="293"/>
      <c r="C4" s="293"/>
      <c r="D4" s="293"/>
      <c r="E4" s="293"/>
      <c r="F4" s="293"/>
      <c r="G4" s="293"/>
      <c r="H4" s="293"/>
      <c r="I4" s="293"/>
      <c r="J4" s="293"/>
      <c r="K4" s="293"/>
      <c r="L4" s="293"/>
      <c r="M4" s="293"/>
      <c r="N4" s="293"/>
    </row>
    <row r="6" spans="1:14" ht="27.75" customHeight="1">
      <c r="A6" s="353" t="s">
        <v>415</v>
      </c>
      <c r="B6" s="353" t="s">
        <v>595</v>
      </c>
      <c r="C6" s="353" t="s">
        <v>596</v>
      </c>
      <c r="D6" s="353" t="s">
        <v>597</v>
      </c>
      <c r="E6" s="353" t="s">
        <v>598</v>
      </c>
      <c r="F6" s="353" t="s">
        <v>599</v>
      </c>
      <c r="G6" s="357" t="s">
        <v>600</v>
      </c>
      <c r="H6" s="358"/>
      <c r="I6" s="358"/>
      <c r="J6" s="358"/>
      <c r="K6" s="358"/>
      <c r="L6" s="359"/>
      <c r="M6" s="353" t="s">
        <v>601</v>
      </c>
      <c r="N6" s="353" t="s">
        <v>602</v>
      </c>
    </row>
    <row r="7" spans="1:14" ht="66" customHeight="1">
      <c r="A7" s="353"/>
      <c r="B7" s="353"/>
      <c r="C7" s="353"/>
      <c r="D7" s="353"/>
      <c r="E7" s="353"/>
      <c r="F7" s="353"/>
      <c r="G7" s="37" t="s">
        <v>310</v>
      </c>
      <c r="H7" s="37" t="s">
        <v>311</v>
      </c>
      <c r="I7" s="37" t="s">
        <v>312</v>
      </c>
      <c r="J7" s="38" t="s">
        <v>313</v>
      </c>
      <c r="K7" s="50" t="s">
        <v>44</v>
      </c>
      <c r="L7" s="50" t="s">
        <v>45</v>
      </c>
      <c r="M7" s="353"/>
      <c r="N7" s="353"/>
    </row>
    <row r="8" spans="1:14">
      <c r="A8" s="37">
        <v>1</v>
      </c>
      <c r="B8" s="37">
        <v>2</v>
      </c>
      <c r="C8" s="37">
        <v>3</v>
      </c>
      <c r="D8" s="37">
        <v>4</v>
      </c>
      <c r="E8" s="37">
        <v>5</v>
      </c>
      <c r="F8" s="37">
        <v>6</v>
      </c>
      <c r="G8" s="37">
        <v>7</v>
      </c>
      <c r="H8" s="37">
        <v>8</v>
      </c>
      <c r="I8" s="37">
        <v>9</v>
      </c>
      <c r="J8" s="37">
        <v>10</v>
      </c>
      <c r="K8" s="49">
        <v>11</v>
      </c>
      <c r="L8" s="49">
        <v>12</v>
      </c>
      <c r="M8" s="49">
        <v>13</v>
      </c>
      <c r="N8" s="49">
        <v>14</v>
      </c>
    </row>
    <row r="9" spans="1:14" ht="81" customHeight="1">
      <c r="A9" s="369" t="s">
        <v>736</v>
      </c>
      <c r="B9" s="80" t="s">
        <v>738</v>
      </c>
      <c r="C9" s="39" t="s">
        <v>15</v>
      </c>
      <c r="D9" s="40" t="s">
        <v>669</v>
      </c>
      <c r="E9" s="46">
        <f>E10+E11+E12</f>
        <v>0</v>
      </c>
      <c r="F9" s="42">
        <f>G9+H9+I9+J9+K9+L9</f>
        <v>54263.700000000004</v>
      </c>
      <c r="G9" s="42">
        <f t="shared" ref="G9:L9" si="0">G10+G11+G12</f>
        <v>54263.700000000004</v>
      </c>
      <c r="H9" s="42">
        <f t="shared" si="0"/>
        <v>0</v>
      </c>
      <c r="I9" s="42">
        <f t="shared" si="0"/>
        <v>0</v>
      </c>
      <c r="J9" s="42">
        <f t="shared" si="0"/>
        <v>0</v>
      </c>
      <c r="K9" s="42">
        <f t="shared" si="0"/>
        <v>0</v>
      </c>
      <c r="L9" s="42">
        <f t="shared" si="0"/>
        <v>0</v>
      </c>
      <c r="M9" s="44"/>
      <c r="N9" s="355" t="s">
        <v>659</v>
      </c>
    </row>
    <row r="10" spans="1:14" ht="44.25" customHeight="1">
      <c r="A10" s="369"/>
      <c r="B10" s="370" t="s">
        <v>737</v>
      </c>
      <c r="C10" s="39" t="s">
        <v>315</v>
      </c>
      <c r="D10" s="40" t="s">
        <v>513</v>
      </c>
      <c r="E10" s="41">
        <v>0</v>
      </c>
      <c r="F10" s="42">
        <f>G10+H10+I10+J10+K10+L10</f>
        <v>5426.4</v>
      </c>
      <c r="G10" s="41">
        <v>5426.4</v>
      </c>
      <c r="H10" s="41">
        <v>0</v>
      </c>
      <c r="I10" s="41">
        <v>0</v>
      </c>
      <c r="J10" s="41">
        <v>0</v>
      </c>
      <c r="K10" s="41">
        <v>0</v>
      </c>
      <c r="L10" s="41">
        <v>0</v>
      </c>
      <c r="M10" s="38" t="s">
        <v>660</v>
      </c>
      <c r="N10" s="355"/>
    </row>
    <row r="11" spans="1:14" ht="42" customHeight="1">
      <c r="A11" s="369"/>
      <c r="B11" s="371"/>
      <c r="C11" s="39" t="s">
        <v>18</v>
      </c>
      <c r="D11" s="40" t="s">
        <v>513</v>
      </c>
      <c r="E11" s="41">
        <v>0</v>
      </c>
      <c r="F11" s="42">
        <f>G11+H11+I11+J11+K11+L11</f>
        <v>48837.3</v>
      </c>
      <c r="G11" s="41">
        <v>48837.3</v>
      </c>
      <c r="H11" s="41">
        <v>0</v>
      </c>
      <c r="I11" s="41">
        <v>0</v>
      </c>
      <c r="J11" s="41">
        <v>0</v>
      </c>
      <c r="K11" s="41">
        <v>0</v>
      </c>
      <c r="L11" s="41">
        <v>0</v>
      </c>
      <c r="M11" s="37" t="s">
        <v>513</v>
      </c>
      <c r="N11" s="355"/>
    </row>
    <row r="12" spans="1:14" ht="58.5" customHeight="1">
      <c r="A12" s="369"/>
      <c r="B12" s="372"/>
      <c r="C12" s="39" t="s">
        <v>398</v>
      </c>
      <c r="D12" s="40" t="s">
        <v>513</v>
      </c>
      <c r="E12" s="41">
        <v>0</v>
      </c>
      <c r="F12" s="42">
        <f>G12+H12+I12+J12+K12+L12</f>
        <v>0</v>
      </c>
      <c r="G12" s="41">
        <v>0</v>
      </c>
      <c r="H12" s="41">
        <v>0</v>
      </c>
      <c r="I12" s="41">
        <v>0</v>
      </c>
      <c r="J12" s="41">
        <v>0</v>
      </c>
      <c r="K12" s="41">
        <v>0</v>
      </c>
      <c r="L12" s="41">
        <v>0</v>
      </c>
      <c r="M12" s="37" t="s">
        <v>513</v>
      </c>
      <c r="N12" s="355"/>
    </row>
  </sheetData>
  <mergeCells count="16">
    <mergeCell ref="M1:N1"/>
    <mergeCell ref="A2:N2"/>
    <mergeCell ref="A3:N3"/>
    <mergeCell ref="A4:N4"/>
    <mergeCell ref="A6:A7"/>
    <mergeCell ref="B6:B7"/>
    <mergeCell ref="C6:C7"/>
    <mergeCell ref="D6:D7"/>
    <mergeCell ref="E6:E7"/>
    <mergeCell ref="F6:F7"/>
    <mergeCell ref="A9:A12"/>
    <mergeCell ref="N9:N12"/>
    <mergeCell ref="M6:M7"/>
    <mergeCell ref="N6:N7"/>
    <mergeCell ref="G6:L6"/>
    <mergeCell ref="B10:B12"/>
  </mergeCells>
  <printOptions horizontalCentered="1"/>
  <pageMargins left="0.39370078740157483" right="0.39370078740157483" top="0.39370078740157483" bottom="0.39370078740157483" header="0.31496062992125984" footer="0.31496062992125984"/>
  <pageSetup paperSize="9" scale="80" fitToHeight="0" orientation="landscape" horizontalDpi="4294967295" verticalDpi="4294967295" r:id="rId1"/>
</worksheet>
</file>

<file path=xl/worksheets/sheet36.xml><?xml version="1.0" encoding="utf-8"?>
<worksheet xmlns="http://schemas.openxmlformats.org/spreadsheetml/2006/main" xmlns:r="http://schemas.openxmlformats.org/officeDocument/2006/relationships">
  <sheetPr>
    <pageSetUpPr fitToPage="1"/>
  </sheetPr>
  <dimension ref="A1:M16"/>
  <sheetViews>
    <sheetView tabSelected="1" zoomScale="110" zoomScaleNormal="110" workbookViewId="0">
      <selection activeCell="B13" sqref="B13:B16"/>
    </sheetView>
  </sheetViews>
  <sheetFormatPr defaultRowHeight="14.25"/>
  <cols>
    <col min="1" max="1" width="4.375" customWidth="1"/>
    <col min="2" max="2" width="29.625" customWidth="1"/>
    <col min="3" max="3" width="22.625" customWidth="1"/>
    <col min="4" max="4" width="10.375" customWidth="1"/>
    <col min="5" max="5" width="12.125" customWidth="1"/>
    <col min="6" max="6" width="7.75" bestFit="1" customWidth="1"/>
    <col min="7" max="11" width="7.25" bestFit="1" customWidth="1"/>
    <col min="12" max="12" width="22" customWidth="1"/>
    <col min="13" max="13" width="21.25" customWidth="1"/>
  </cols>
  <sheetData>
    <row r="1" spans="1:13" ht="39.75" customHeight="1">
      <c r="L1" s="279" t="s">
        <v>661</v>
      </c>
      <c r="M1" s="279"/>
    </row>
    <row r="2" spans="1:13" ht="18.75">
      <c r="A2" s="291" t="s">
        <v>594</v>
      </c>
      <c r="B2" s="291"/>
      <c r="C2" s="291"/>
      <c r="D2" s="291"/>
      <c r="E2" s="291"/>
      <c r="F2" s="291"/>
      <c r="G2" s="291"/>
      <c r="H2" s="291"/>
      <c r="I2" s="291"/>
      <c r="J2" s="291"/>
      <c r="K2" s="291"/>
      <c r="L2" s="291"/>
      <c r="M2" s="291"/>
    </row>
    <row r="3" spans="1:13" ht="18.75">
      <c r="A3" s="294" t="s">
        <v>507</v>
      </c>
      <c r="B3" s="294"/>
      <c r="C3" s="294"/>
      <c r="D3" s="294"/>
      <c r="E3" s="294"/>
      <c r="F3" s="294"/>
      <c r="G3" s="294"/>
      <c r="H3" s="294"/>
      <c r="I3" s="294"/>
      <c r="J3" s="294"/>
      <c r="K3" s="294"/>
      <c r="L3" s="294"/>
      <c r="M3" s="294"/>
    </row>
    <row r="4" spans="1:13" ht="22.5">
      <c r="A4" s="293" t="s">
        <v>413</v>
      </c>
      <c r="B4" s="293"/>
      <c r="C4" s="293"/>
      <c r="D4" s="293"/>
      <c r="E4" s="293"/>
      <c r="F4" s="293"/>
      <c r="G4" s="293"/>
      <c r="H4" s="293"/>
      <c r="I4" s="293"/>
      <c r="J4" s="293"/>
      <c r="K4" s="293"/>
      <c r="L4" s="293"/>
      <c r="M4" s="293"/>
    </row>
    <row r="6" spans="1:13" ht="27.75" customHeight="1">
      <c r="A6" s="353" t="s">
        <v>415</v>
      </c>
      <c r="B6" s="353" t="s">
        <v>595</v>
      </c>
      <c r="C6" s="353" t="s">
        <v>596</v>
      </c>
      <c r="D6" s="353" t="s">
        <v>597</v>
      </c>
      <c r="E6" s="353" t="s">
        <v>598</v>
      </c>
      <c r="F6" s="353" t="s">
        <v>599</v>
      </c>
      <c r="G6" s="357" t="s">
        <v>600</v>
      </c>
      <c r="H6" s="358"/>
      <c r="I6" s="358"/>
      <c r="J6" s="358"/>
      <c r="K6" s="359"/>
      <c r="L6" s="353" t="s">
        <v>601</v>
      </c>
      <c r="M6" s="353" t="s">
        <v>602</v>
      </c>
    </row>
    <row r="7" spans="1:13" ht="66" customHeight="1">
      <c r="A7" s="353"/>
      <c r="B7" s="353"/>
      <c r="C7" s="353"/>
      <c r="D7" s="353"/>
      <c r="E7" s="353"/>
      <c r="F7" s="353"/>
      <c r="G7" s="37" t="s">
        <v>311</v>
      </c>
      <c r="H7" s="37" t="s">
        <v>312</v>
      </c>
      <c r="I7" s="38" t="s">
        <v>313</v>
      </c>
      <c r="J7" s="50" t="s">
        <v>44</v>
      </c>
      <c r="K7" s="50" t="s">
        <v>45</v>
      </c>
      <c r="L7" s="353"/>
      <c r="M7" s="353"/>
    </row>
    <row r="8" spans="1:13">
      <c r="A8" s="37">
        <v>1</v>
      </c>
      <c r="B8" s="37">
        <v>2</v>
      </c>
      <c r="C8" s="37">
        <v>3</v>
      </c>
      <c r="D8" s="37">
        <v>4</v>
      </c>
      <c r="E8" s="37">
        <v>5</v>
      </c>
      <c r="F8" s="37">
        <v>6</v>
      </c>
      <c r="G8" s="37">
        <v>7</v>
      </c>
      <c r="H8" s="37">
        <v>8</v>
      </c>
      <c r="I8" s="49">
        <v>9</v>
      </c>
      <c r="J8" s="49">
        <v>10</v>
      </c>
      <c r="K8" s="49">
        <v>11</v>
      </c>
      <c r="L8" s="49">
        <v>12</v>
      </c>
      <c r="M8" s="49">
        <v>13</v>
      </c>
    </row>
    <row r="9" spans="1:13" ht="24" customHeight="1">
      <c r="A9" s="364">
        <v>1</v>
      </c>
      <c r="B9" s="365" t="s">
        <v>756</v>
      </c>
      <c r="C9" s="39" t="s">
        <v>15</v>
      </c>
      <c r="D9" s="40" t="s">
        <v>668</v>
      </c>
      <c r="E9" s="42">
        <f t="shared" ref="E9:K9" si="0">E10+E11+E12</f>
        <v>0</v>
      </c>
      <c r="F9" s="42">
        <f>F10+F11+F12</f>
        <v>20268.989999999998</v>
      </c>
      <c r="G9" s="42">
        <f t="shared" si="0"/>
        <v>12968</v>
      </c>
      <c r="H9" s="42">
        <f t="shared" si="0"/>
        <v>349.1</v>
      </c>
      <c r="I9" s="42">
        <f t="shared" si="0"/>
        <v>2188.79</v>
      </c>
      <c r="J9" s="42">
        <f t="shared" si="0"/>
        <v>4763.1000000000004</v>
      </c>
      <c r="K9" s="42">
        <f t="shared" si="0"/>
        <v>0</v>
      </c>
      <c r="L9" s="43"/>
      <c r="M9" s="355" t="s">
        <v>662</v>
      </c>
    </row>
    <row r="10" spans="1:13" ht="52.5" customHeight="1">
      <c r="A10" s="364"/>
      <c r="B10" s="365"/>
      <c r="C10" s="39" t="s">
        <v>315</v>
      </c>
      <c r="D10" s="40" t="s">
        <v>513</v>
      </c>
      <c r="E10" s="46">
        <f>E14</f>
        <v>0</v>
      </c>
      <c r="F10" s="42">
        <f>G10+H10+I10+J10+K10</f>
        <v>1720.3899999999999</v>
      </c>
      <c r="G10" s="42">
        <f t="shared" ref="G10:K12" si="1">G14</f>
        <v>648.4</v>
      </c>
      <c r="H10" s="42">
        <f t="shared" si="1"/>
        <v>349.1</v>
      </c>
      <c r="I10" s="42">
        <f t="shared" si="1"/>
        <v>389.39</v>
      </c>
      <c r="J10" s="42">
        <f t="shared" si="1"/>
        <v>333.5</v>
      </c>
      <c r="K10" s="42">
        <f t="shared" si="1"/>
        <v>0</v>
      </c>
      <c r="L10" s="38" t="s">
        <v>629</v>
      </c>
      <c r="M10" s="355"/>
    </row>
    <row r="11" spans="1:13" ht="30.75" customHeight="1">
      <c r="A11" s="364"/>
      <c r="B11" s="365"/>
      <c r="C11" s="39" t="s">
        <v>18</v>
      </c>
      <c r="D11" s="40" t="s">
        <v>513</v>
      </c>
      <c r="E11" s="46">
        <f>E15</f>
        <v>0</v>
      </c>
      <c r="F11" s="42">
        <f>G11+H11+I11+J11+K11</f>
        <v>18548.599999999999</v>
      </c>
      <c r="G11" s="42">
        <f t="shared" si="1"/>
        <v>12319.6</v>
      </c>
      <c r="H11" s="42">
        <f t="shared" si="1"/>
        <v>0</v>
      </c>
      <c r="I11" s="42">
        <f t="shared" si="1"/>
        <v>1799.4</v>
      </c>
      <c r="J11" s="42">
        <f t="shared" si="1"/>
        <v>4429.6000000000004</v>
      </c>
      <c r="K11" s="42">
        <f t="shared" si="1"/>
        <v>0</v>
      </c>
      <c r="L11" s="37" t="s">
        <v>513</v>
      </c>
      <c r="M11" s="355"/>
    </row>
    <row r="12" spans="1:13" ht="31.5" customHeight="1">
      <c r="A12" s="364"/>
      <c r="B12" s="365"/>
      <c r="C12" s="39" t="s">
        <v>398</v>
      </c>
      <c r="D12" s="40" t="s">
        <v>513</v>
      </c>
      <c r="E12" s="46">
        <f>E16</f>
        <v>0</v>
      </c>
      <c r="F12" s="42">
        <f>G12+H12+I12+J12+K12</f>
        <v>0</v>
      </c>
      <c r="G12" s="42">
        <f t="shared" si="1"/>
        <v>0</v>
      </c>
      <c r="H12" s="42">
        <f t="shared" si="1"/>
        <v>0</v>
      </c>
      <c r="I12" s="42">
        <f t="shared" si="1"/>
        <v>0</v>
      </c>
      <c r="J12" s="42">
        <f t="shared" si="1"/>
        <v>0</v>
      </c>
      <c r="K12" s="42">
        <f t="shared" si="1"/>
        <v>0</v>
      </c>
      <c r="L12" s="37" t="s">
        <v>513</v>
      </c>
      <c r="M12" s="355"/>
    </row>
    <row r="13" spans="1:13" ht="28.5" customHeight="1">
      <c r="A13" s="353" t="s">
        <v>607</v>
      </c>
      <c r="B13" s="360" t="s">
        <v>757</v>
      </c>
      <c r="C13" s="39" t="s">
        <v>15</v>
      </c>
      <c r="D13" s="40" t="s">
        <v>668</v>
      </c>
      <c r="E13" s="46">
        <f t="shared" ref="E13:K13" si="2">E14+E15+E16</f>
        <v>0</v>
      </c>
      <c r="F13" s="42">
        <f t="shared" si="2"/>
        <v>20268.989999999998</v>
      </c>
      <c r="G13" s="42">
        <f t="shared" si="2"/>
        <v>12968</v>
      </c>
      <c r="H13" s="42">
        <f t="shared" si="2"/>
        <v>349.1</v>
      </c>
      <c r="I13" s="42">
        <f t="shared" si="2"/>
        <v>2188.79</v>
      </c>
      <c r="J13" s="42">
        <f t="shared" si="2"/>
        <v>4763.1000000000004</v>
      </c>
      <c r="K13" s="42">
        <f t="shared" si="2"/>
        <v>0</v>
      </c>
      <c r="L13" s="44"/>
      <c r="M13" s="355"/>
    </row>
    <row r="14" spans="1:13" ht="42.75" customHeight="1">
      <c r="A14" s="353"/>
      <c r="B14" s="360"/>
      <c r="C14" s="38" t="s">
        <v>315</v>
      </c>
      <c r="D14" s="37" t="s">
        <v>513</v>
      </c>
      <c r="E14" s="45">
        <v>0</v>
      </c>
      <c r="F14" s="42">
        <f>G14+H14+I14+J14+K14</f>
        <v>1720.3899999999999</v>
      </c>
      <c r="G14" s="45">
        <v>648.4</v>
      </c>
      <c r="H14" s="45">
        <v>349.1</v>
      </c>
      <c r="I14" s="45">
        <f>135.44+253.95</f>
        <v>389.39</v>
      </c>
      <c r="J14" s="45">
        <v>333.5</v>
      </c>
      <c r="K14" s="45">
        <v>0</v>
      </c>
      <c r="L14" s="38" t="s">
        <v>629</v>
      </c>
      <c r="M14" s="355"/>
    </row>
    <row r="15" spans="1:13" ht="45" customHeight="1">
      <c r="A15" s="353"/>
      <c r="B15" s="360"/>
      <c r="C15" s="38" t="s">
        <v>18</v>
      </c>
      <c r="D15" s="37" t="s">
        <v>513</v>
      </c>
      <c r="E15" s="45">
        <v>0</v>
      </c>
      <c r="F15" s="42">
        <f>G15+H15+I15+J15+K15</f>
        <v>18548.599999999999</v>
      </c>
      <c r="G15" s="45">
        <v>12319.6</v>
      </c>
      <c r="H15" s="45">
        <v>0</v>
      </c>
      <c r="I15" s="45">
        <v>1799.4</v>
      </c>
      <c r="J15" s="45">
        <v>4429.6000000000004</v>
      </c>
      <c r="K15" s="45">
        <v>0</v>
      </c>
      <c r="L15" s="37" t="s">
        <v>513</v>
      </c>
      <c r="M15" s="355"/>
    </row>
    <row r="16" spans="1:13" ht="35.25" customHeight="1">
      <c r="A16" s="353"/>
      <c r="B16" s="360"/>
      <c r="C16" s="38" t="s">
        <v>398</v>
      </c>
      <c r="D16" s="37" t="s">
        <v>513</v>
      </c>
      <c r="E16" s="45">
        <v>0</v>
      </c>
      <c r="F16" s="42">
        <f>G16+H16+I16+J16+K16</f>
        <v>0</v>
      </c>
      <c r="G16" s="45">
        <v>0</v>
      </c>
      <c r="H16" s="45">
        <v>0</v>
      </c>
      <c r="I16" s="45">
        <v>0</v>
      </c>
      <c r="J16" s="45">
        <v>0</v>
      </c>
      <c r="K16" s="45">
        <v>0</v>
      </c>
      <c r="L16" s="37" t="s">
        <v>513</v>
      </c>
      <c r="M16" s="355"/>
    </row>
  </sheetData>
  <mergeCells count="19">
    <mergeCell ref="L1:M1"/>
    <mergeCell ref="A2:M2"/>
    <mergeCell ref="A3:M3"/>
    <mergeCell ref="A4:M4"/>
    <mergeCell ref="A6:A7"/>
    <mergeCell ref="B6:B7"/>
    <mergeCell ref="C6:C7"/>
    <mergeCell ref="D6:D7"/>
    <mergeCell ref="E6:E7"/>
    <mergeCell ref="F6:F7"/>
    <mergeCell ref="A13:A16"/>
    <mergeCell ref="B13:B16"/>
    <mergeCell ref="M13:M16"/>
    <mergeCell ref="L6:L7"/>
    <mergeCell ref="M6:M7"/>
    <mergeCell ref="A9:A12"/>
    <mergeCell ref="B9:B12"/>
    <mergeCell ref="M9:M12"/>
    <mergeCell ref="G6:K6"/>
  </mergeCells>
  <printOptions horizontalCentered="1"/>
  <pageMargins left="0.39370078740157483" right="0.39370078740157483" top="0.39370078740157483" bottom="0.39370078740157483" header="0.31496062992125984" footer="0.31496062992125984"/>
  <pageSetup paperSize="9" scale="83" fitToHeight="0" orientation="landscape" horizontalDpi="4294967295" verticalDpi="4294967295" r:id="rId1"/>
</worksheet>
</file>

<file path=xl/worksheets/sheet37.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J13"/>
  <sheetViews>
    <sheetView zoomScaleNormal="100" workbookViewId="0">
      <selection activeCell="B10" sqref="B10"/>
    </sheetView>
  </sheetViews>
  <sheetFormatPr defaultRowHeight="14.25"/>
  <cols>
    <col min="1" max="1" width="32.75" customWidth="1"/>
    <col min="2" max="2" width="14.25" customWidth="1"/>
    <col min="8" max="8" width="9.375" customWidth="1"/>
  </cols>
  <sheetData>
    <row r="1" spans="1:10" ht="42.75" customHeight="1">
      <c r="A1" s="216" t="s">
        <v>298</v>
      </c>
      <c r="B1" s="216"/>
      <c r="C1" s="216"/>
      <c r="D1" s="216"/>
      <c r="E1" s="216"/>
      <c r="F1" s="216"/>
      <c r="G1" s="216"/>
      <c r="H1" s="216"/>
    </row>
    <row r="2" spans="1:10" ht="35.25" customHeight="1">
      <c r="A2" s="14" t="s">
        <v>299</v>
      </c>
      <c r="B2" s="237" t="s">
        <v>333</v>
      </c>
      <c r="C2" s="238"/>
      <c r="D2" s="238"/>
      <c r="E2" s="238"/>
      <c r="F2" s="238"/>
      <c r="G2" s="238"/>
      <c r="H2" s="238"/>
      <c r="I2" s="238"/>
      <c r="J2" s="239"/>
    </row>
    <row r="3" spans="1:10" ht="40.5" customHeight="1">
      <c r="A3" s="6" t="s">
        <v>300</v>
      </c>
      <c r="B3" s="240" t="s">
        <v>329</v>
      </c>
      <c r="C3" s="241"/>
      <c r="D3" s="241"/>
      <c r="E3" s="241"/>
      <c r="F3" s="241"/>
      <c r="G3" s="241"/>
      <c r="H3" s="241"/>
      <c r="I3" s="241"/>
      <c r="J3" s="181"/>
    </row>
    <row r="4" spans="1:10" ht="56.25" customHeight="1">
      <c r="A4" s="6" t="s">
        <v>302</v>
      </c>
      <c r="B4" s="240" t="s">
        <v>334</v>
      </c>
      <c r="C4" s="241"/>
      <c r="D4" s="241"/>
      <c r="E4" s="241"/>
      <c r="F4" s="241"/>
      <c r="G4" s="241"/>
      <c r="H4" s="241"/>
      <c r="I4" s="241"/>
      <c r="J4" s="181"/>
    </row>
    <row r="5" spans="1:10" ht="57" customHeight="1">
      <c r="A5" s="6" t="s">
        <v>8</v>
      </c>
      <c r="B5" s="240" t="s">
        <v>331</v>
      </c>
      <c r="C5" s="241"/>
      <c r="D5" s="241"/>
      <c r="E5" s="241"/>
      <c r="F5" s="241"/>
      <c r="G5" s="241"/>
      <c r="H5" s="241"/>
      <c r="I5" s="241"/>
      <c r="J5" s="181"/>
    </row>
    <row r="6" spans="1:10" ht="39.75" customHeight="1">
      <c r="A6" s="6" t="s">
        <v>305</v>
      </c>
      <c r="B6" s="240" t="s">
        <v>330</v>
      </c>
      <c r="C6" s="241"/>
      <c r="D6" s="241"/>
      <c r="E6" s="241"/>
      <c r="F6" s="241"/>
      <c r="G6" s="241"/>
      <c r="H6" s="241"/>
      <c r="I6" s="241"/>
      <c r="J6" s="181"/>
    </row>
    <row r="7" spans="1:10" ht="44.25" customHeight="1">
      <c r="A7" s="6" t="s">
        <v>306</v>
      </c>
      <c r="B7" s="230" t="s">
        <v>727</v>
      </c>
      <c r="C7" s="231"/>
      <c r="D7" s="231"/>
      <c r="E7" s="231"/>
      <c r="F7" s="231"/>
      <c r="G7" s="231"/>
      <c r="H7" s="231"/>
      <c r="I7" s="231"/>
      <c r="J7" s="232"/>
    </row>
    <row r="8" spans="1:10" ht="33" customHeight="1">
      <c r="A8" s="175" t="s">
        <v>307</v>
      </c>
      <c r="B8" s="230" t="s">
        <v>13</v>
      </c>
      <c r="C8" s="231"/>
      <c r="D8" s="231"/>
      <c r="E8" s="231"/>
      <c r="F8" s="231"/>
      <c r="G8" s="231"/>
      <c r="H8" s="231"/>
      <c r="I8" s="231"/>
      <c r="J8" s="232"/>
    </row>
    <row r="9" spans="1:10" ht="29.25" customHeight="1">
      <c r="A9" s="175"/>
      <c r="B9" s="22" t="s">
        <v>14</v>
      </c>
      <c r="C9" s="19" t="s">
        <v>308</v>
      </c>
      <c r="D9" s="19" t="s">
        <v>309</v>
      </c>
      <c r="E9" s="19" t="s">
        <v>310</v>
      </c>
      <c r="F9" s="19" t="s">
        <v>311</v>
      </c>
      <c r="G9" s="19" t="s">
        <v>312</v>
      </c>
      <c r="H9" s="19" t="s">
        <v>313</v>
      </c>
      <c r="I9" s="19" t="s">
        <v>44</v>
      </c>
      <c r="J9" s="19" t="s">
        <v>45</v>
      </c>
    </row>
    <row r="10" spans="1:10" ht="29.25" customHeight="1">
      <c r="A10" s="6" t="s">
        <v>314</v>
      </c>
      <c r="B10" s="20">
        <f>B11+B12</f>
        <v>36427.411</v>
      </c>
      <c r="C10" s="20">
        <f>C11+C12</f>
        <v>3000</v>
      </c>
      <c r="D10" s="20">
        <f t="shared" ref="D10:J10" si="0">D11+D12</f>
        <v>4750</v>
      </c>
      <c r="E10" s="20">
        <f t="shared" si="0"/>
        <v>3000</v>
      </c>
      <c r="F10" s="20">
        <f t="shared" si="0"/>
        <v>4305.2</v>
      </c>
      <c r="G10" s="20">
        <f t="shared" si="0"/>
        <v>4876.8</v>
      </c>
      <c r="H10" s="20">
        <f t="shared" si="0"/>
        <v>7906.5109999999995</v>
      </c>
      <c r="I10" s="20">
        <f t="shared" si="0"/>
        <v>4283.7</v>
      </c>
      <c r="J10" s="20">
        <f t="shared" si="0"/>
        <v>4305.2</v>
      </c>
    </row>
    <row r="11" spans="1:10" ht="66" customHeight="1">
      <c r="A11" s="6" t="s">
        <v>315</v>
      </c>
      <c r="B11" s="20">
        <f>C11+D11+E11+F11+G11+H11+I11+J11</f>
        <v>36427.411</v>
      </c>
      <c r="C11" s="21">
        <f>'Приложение №14 (ПП2)'!G10</f>
        <v>3000</v>
      </c>
      <c r="D11" s="21">
        <f>'Приложение №14 (ПП2)'!H10</f>
        <v>4750</v>
      </c>
      <c r="E11" s="21">
        <f>'Приложение №14 (ПП2)'!I10</f>
        <v>3000</v>
      </c>
      <c r="F11" s="21">
        <f>'Приложение №14 (ПП2)'!J10</f>
        <v>4305.2</v>
      </c>
      <c r="G11" s="21">
        <f>'Приложение №14 (ПП2)'!K10</f>
        <v>4876.8</v>
      </c>
      <c r="H11" s="21">
        <f>'Приложение №14 (ПП2)'!L10</f>
        <v>7906.5109999999995</v>
      </c>
      <c r="I11" s="21">
        <f>'Приложение №14 (ПП2)'!M10</f>
        <v>4283.7</v>
      </c>
      <c r="J11" s="21">
        <f>'Приложение №14 (ПП2)'!N10</f>
        <v>4305.2</v>
      </c>
    </row>
    <row r="12" spans="1:10" ht="49.5" customHeight="1">
      <c r="A12" s="6" t="s">
        <v>18</v>
      </c>
      <c r="B12" s="20">
        <f>C12+D12+E12+F12+G12+H12+I12+J12</f>
        <v>0</v>
      </c>
      <c r="C12" s="21">
        <f>-'Приложение №14 (ПП2)'!G11</f>
        <v>0</v>
      </c>
      <c r="D12" s="21">
        <f>-'Приложение №14 (ПП2)'!H11</f>
        <v>0</v>
      </c>
      <c r="E12" s="21">
        <f>-'Приложение №14 (ПП2)'!I11</f>
        <v>0</v>
      </c>
      <c r="F12" s="21">
        <f>-'Приложение №14 (ПП2)'!J11</f>
        <v>0</v>
      </c>
      <c r="G12" s="21">
        <f>-'Приложение №14 (ПП2)'!K11</f>
        <v>0</v>
      </c>
      <c r="H12" s="21">
        <f>-'Приложение №14 (ПП2)'!L11</f>
        <v>0</v>
      </c>
      <c r="I12" s="21">
        <f>-'Приложение №14 (ПП2)'!M11</f>
        <v>0</v>
      </c>
      <c r="J12" s="21">
        <f>-'Приложение №14 (ПП2)'!N11</f>
        <v>0</v>
      </c>
    </row>
    <row r="13" spans="1:10" ht="46.5" customHeight="1">
      <c r="A13" s="6" t="s">
        <v>316</v>
      </c>
      <c r="B13" s="236" t="s">
        <v>332</v>
      </c>
      <c r="C13" s="236"/>
      <c r="D13" s="236"/>
      <c r="E13" s="236"/>
      <c r="F13" s="236"/>
      <c r="G13" s="236"/>
      <c r="H13" s="236"/>
      <c r="I13" s="236"/>
      <c r="J13" s="236"/>
    </row>
  </sheetData>
  <mergeCells count="10">
    <mergeCell ref="B8:J8"/>
    <mergeCell ref="B13:J13"/>
    <mergeCell ref="A1:H1"/>
    <mergeCell ref="A8:A9"/>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4" fitToHeight="0" orientation="portrait" horizontalDpi="4294967295" verticalDpi="4294967295" r:id="rId1"/>
</worksheet>
</file>

<file path=xl/worksheets/sheet5.xml><?xml version="1.0" encoding="utf-8"?>
<worksheet xmlns="http://schemas.openxmlformats.org/spreadsheetml/2006/main" xmlns:r="http://schemas.openxmlformats.org/officeDocument/2006/relationships">
  <sheetPr>
    <pageSetUpPr fitToPage="1"/>
  </sheetPr>
  <dimension ref="A1:J13"/>
  <sheetViews>
    <sheetView zoomScale="90" zoomScaleNormal="90" workbookViewId="0">
      <selection activeCell="H10" sqref="H10"/>
    </sheetView>
  </sheetViews>
  <sheetFormatPr defaultRowHeight="14.25"/>
  <cols>
    <col min="1" max="1" width="28" customWidth="1"/>
    <col min="2" max="2" width="11.25" bestFit="1" customWidth="1"/>
    <col min="3" max="4" width="9.25" bestFit="1" customWidth="1"/>
    <col min="5" max="7" width="10.25" bestFit="1" customWidth="1"/>
    <col min="8" max="8" width="9.25" bestFit="1" customWidth="1"/>
  </cols>
  <sheetData>
    <row r="1" spans="1:10" ht="36" customHeight="1">
      <c r="A1" s="216" t="s">
        <v>298</v>
      </c>
      <c r="B1" s="216"/>
      <c r="C1" s="216"/>
      <c r="D1" s="216"/>
      <c r="E1" s="216"/>
      <c r="F1" s="216"/>
      <c r="G1" s="216"/>
      <c r="H1" s="216"/>
    </row>
    <row r="2" spans="1:10" ht="63.75" customHeight="1">
      <c r="A2" s="14" t="s">
        <v>299</v>
      </c>
      <c r="B2" s="237" t="s">
        <v>335</v>
      </c>
      <c r="C2" s="238"/>
      <c r="D2" s="238"/>
      <c r="E2" s="238"/>
      <c r="F2" s="238"/>
      <c r="G2" s="238"/>
      <c r="H2" s="238"/>
      <c r="I2" s="238"/>
      <c r="J2" s="239"/>
    </row>
    <row r="3" spans="1:10" ht="62.25" customHeight="1">
      <c r="A3" s="6" t="s">
        <v>300</v>
      </c>
      <c r="B3" s="240" t="s">
        <v>336</v>
      </c>
      <c r="C3" s="241"/>
      <c r="D3" s="241"/>
      <c r="E3" s="241"/>
      <c r="F3" s="241"/>
      <c r="G3" s="241"/>
      <c r="H3" s="241"/>
      <c r="I3" s="241"/>
      <c r="J3" s="181"/>
    </row>
    <row r="4" spans="1:10" ht="42" customHeight="1">
      <c r="A4" s="6" t="s">
        <v>302</v>
      </c>
      <c r="B4" s="240" t="s">
        <v>303</v>
      </c>
      <c r="C4" s="241"/>
      <c r="D4" s="241"/>
      <c r="E4" s="241"/>
      <c r="F4" s="241"/>
      <c r="G4" s="241"/>
      <c r="H4" s="241"/>
      <c r="I4" s="241"/>
      <c r="J4" s="181"/>
    </row>
    <row r="5" spans="1:10" ht="48.75" customHeight="1">
      <c r="A5" s="6" t="s">
        <v>8</v>
      </c>
      <c r="B5" s="240" t="s">
        <v>337</v>
      </c>
      <c r="C5" s="241"/>
      <c r="D5" s="241"/>
      <c r="E5" s="241"/>
      <c r="F5" s="241"/>
      <c r="G5" s="241"/>
      <c r="H5" s="241"/>
      <c r="I5" s="241"/>
      <c r="J5" s="181"/>
    </row>
    <row r="6" spans="1:10" ht="59.25" customHeight="1">
      <c r="A6" s="5" t="s">
        <v>305</v>
      </c>
      <c r="B6" s="242" t="s">
        <v>338</v>
      </c>
      <c r="C6" s="243"/>
      <c r="D6" s="243"/>
      <c r="E6" s="243"/>
      <c r="F6" s="243"/>
      <c r="G6" s="243"/>
      <c r="H6" s="243"/>
      <c r="I6" s="243"/>
      <c r="J6" s="244"/>
    </row>
    <row r="7" spans="1:10" ht="33" customHeight="1">
      <c r="A7" s="5" t="s">
        <v>306</v>
      </c>
      <c r="B7" s="230" t="s">
        <v>727</v>
      </c>
      <c r="C7" s="231"/>
      <c r="D7" s="231"/>
      <c r="E7" s="231"/>
      <c r="F7" s="231"/>
      <c r="G7" s="231"/>
      <c r="H7" s="231"/>
      <c r="I7" s="231"/>
      <c r="J7" s="232"/>
    </row>
    <row r="8" spans="1:10" ht="39" customHeight="1">
      <c r="A8" s="177" t="s">
        <v>307</v>
      </c>
      <c r="B8" s="230" t="s">
        <v>13</v>
      </c>
      <c r="C8" s="231"/>
      <c r="D8" s="231"/>
      <c r="E8" s="231"/>
      <c r="F8" s="231"/>
      <c r="G8" s="231"/>
      <c r="H8" s="231"/>
      <c r="I8" s="231"/>
      <c r="J8" s="232"/>
    </row>
    <row r="9" spans="1:10" ht="34.5" customHeight="1">
      <c r="A9" s="177"/>
      <c r="B9" s="22" t="s">
        <v>14</v>
      </c>
      <c r="C9" s="19" t="s">
        <v>308</v>
      </c>
      <c r="D9" s="19" t="s">
        <v>309</v>
      </c>
      <c r="E9" s="19" t="s">
        <v>310</v>
      </c>
      <c r="F9" s="19" t="s">
        <v>311</v>
      </c>
      <c r="G9" s="19" t="s">
        <v>312</v>
      </c>
      <c r="H9" s="19" t="s">
        <v>313</v>
      </c>
      <c r="I9" s="19" t="s">
        <v>44</v>
      </c>
      <c r="J9" s="19" t="s">
        <v>45</v>
      </c>
    </row>
    <row r="10" spans="1:10" ht="28.5" customHeight="1">
      <c r="A10" s="5" t="s">
        <v>314</v>
      </c>
      <c r="B10" s="20">
        <f>B11+B12</f>
        <v>134732.23000000001</v>
      </c>
      <c r="C10" s="20">
        <f>C11+C12</f>
        <v>4526.1000000000004</v>
      </c>
      <c r="D10" s="20">
        <f t="shared" ref="D10:J10" si="0">D11+D12</f>
        <v>1921.9</v>
      </c>
      <c r="E10" s="20">
        <f t="shared" si="0"/>
        <v>17403.900000000001</v>
      </c>
      <c r="F10" s="20">
        <f t="shared" si="0"/>
        <v>50847.199999999997</v>
      </c>
      <c r="G10" s="20">
        <f t="shared" si="0"/>
        <v>23785</v>
      </c>
      <c r="H10" s="20">
        <f>H11+H12</f>
        <v>12780.83</v>
      </c>
      <c r="I10" s="20">
        <f>I11+I12</f>
        <v>9097.2000000000007</v>
      </c>
      <c r="J10" s="20">
        <f t="shared" si="0"/>
        <v>14370.1</v>
      </c>
    </row>
    <row r="11" spans="1:10" ht="62.25" customHeight="1">
      <c r="A11" s="5" t="s">
        <v>315</v>
      </c>
      <c r="B11" s="20">
        <f>C11+D11+E11+F11+G11+H11+I11+J11</f>
        <v>24826.13</v>
      </c>
      <c r="C11" s="21">
        <f>'Приложение №15 (ПП3)'!G10</f>
        <v>441.1</v>
      </c>
      <c r="D11" s="21">
        <f>'Приложение №15 (ПП3)'!H10</f>
        <v>1322</v>
      </c>
      <c r="E11" s="21">
        <f>'Приложение №15 (ПП3)'!I10</f>
        <v>7987.8</v>
      </c>
      <c r="F11" s="21">
        <f>'Приложение №15 (ПП3)'!J10</f>
        <v>3259.2</v>
      </c>
      <c r="G11" s="21">
        <f>'Приложение №15 (ПП3)'!K10</f>
        <v>2410</v>
      </c>
      <c r="H11" s="21">
        <f>'Приложение №15 (ПП3)'!L10</f>
        <v>5918.83</v>
      </c>
      <c r="I11" s="21">
        <f>'Приложение №15 (ПП3)'!M10</f>
        <v>2768.7</v>
      </c>
      <c r="J11" s="21">
        <f>'Приложение №15 (ПП3)'!N10</f>
        <v>718.5</v>
      </c>
    </row>
    <row r="12" spans="1:10" ht="60.75" customHeight="1">
      <c r="A12" s="5" t="s">
        <v>18</v>
      </c>
      <c r="B12" s="20">
        <f>C12+D12+E12+F12+G12+H12+I12+J12</f>
        <v>109906.1</v>
      </c>
      <c r="C12" s="21">
        <f>'Приложение №15 (ПП3)'!G11</f>
        <v>4085</v>
      </c>
      <c r="D12" s="21">
        <f>'Приложение №15 (ПП3)'!H11</f>
        <v>599.9</v>
      </c>
      <c r="E12" s="21">
        <f>'Приложение №15 (ПП3)'!I11</f>
        <v>9416.1</v>
      </c>
      <c r="F12" s="21">
        <f>'Приложение №15 (ПП3)'!J11</f>
        <v>47588</v>
      </c>
      <c r="G12" s="21">
        <f>'Приложение №15 (ПП3)'!K11</f>
        <v>21375</v>
      </c>
      <c r="H12" s="21">
        <f>'Приложение №15 (ПП3)'!L11</f>
        <v>6862</v>
      </c>
      <c r="I12" s="21">
        <f>'Приложение №15 (ПП3)'!M11</f>
        <v>6328.5</v>
      </c>
      <c r="J12" s="21">
        <f>'Приложение №15 (ПП3)'!N11</f>
        <v>13651.6</v>
      </c>
    </row>
    <row r="13" spans="1:10" ht="109.5" customHeight="1">
      <c r="A13" s="75" t="s">
        <v>316</v>
      </c>
      <c r="B13" s="175" t="s">
        <v>339</v>
      </c>
      <c r="C13" s="175"/>
      <c r="D13" s="175"/>
      <c r="E13" s="175"/>
      <c r="F13" s="175"/>
      <c r="G13" s="175"/>
      <c r="H13" s="175"/>
      <c r="I13" s="175"/>
      <c r="J13" s="175"/>
    </row>
  </sheetData>
  <mergeCells count="10">
    <mergeCell ref="B8:J8"/>
    <mergeCell ref="B13:J13"/>
    <mergeCell ref="A8:A9"/>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7"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sheetPr>
    <pageSetUpPr fitToPage="1"/>
  </sheetPr>
  <dimension ref="A1:N20"/>
  <sheetViews>
    <sheetView zoomScaleNormal="100" workbookViewId="0">
      <selection activeCell="H13" sqref="H13"/>
    </sheetView>
  </sheetViews>
  <sheetFormatPr defaultRowHeight="14.25"/>
  <cols>
    <col min="1" max="1" width="24.625" customWidth="1"/>
    <col min="2" max="2" width="15.625" customWidth="1"/>
  </cols>
  <sheetData>
    <row r="1" spans="1:14" ht="32.25" customHeight="1">
      <c r="A1" s="248" t="s">
        <v>298</v>
      </c>
      <c r="B1" s="249"/>
      <c r="C1" s="249"/>
      <c r="D1" s="249"/>
      <c r="E1" s="249"/>
      <c r="F1" s="249"/>
      <c r="G1" s="249"/>
      <c r="H1" s="249"/>
      <c r="I1" s="249"/>
      <c r="J1" s="250"/>
    </row>
    <row r="2" spans="1:14" ht="54" customHeight="1">
      <c r="A2" s="76" t="s">
        <v>299</v>
      </c>
      <c r="B2" s="237" t="s">
        <v>340</v>
      </c>
      <c r="C2" s="238"/>
      <c r="D2" s="238"/>
      <c r="E2" s="238"/>
      <c r="F2" s="238"/>
      <c r="G2" s="238"/>
      <c r="H2" s="238"/>
      <c r="I2" s="238"/>
      <c r="J2" s="239"/>
    </row>
    <row r="3" spans="1:14" ht="66.75" customHeight="1">
      <c r="A3" s="177" t="s">
        <v>300</v>
      </c>
      <c r="B3" s="245" t="s">
        <v>341</v>
      </c>
      <c r="C3" s="246"/>
      <c r="D3" s="246"/>
      <c r="E3" s="246"/>
      <c r="F3" s="246"/>
      <c r="G3" s="246"/>
      <c r="H3" s="246"/>
      <c r="I3" s="246"/>
      <c r="J3" s="247"/>
    </row>
    <row r="4" spans="1:14" ht="52.5" customHeight="1">
      <c r="A4" s="177"/>
      <c r="B4" s="245" t="s">
        <v>342</v>
      </c>
      <c r="C4" s="246"/>
      <c r="D4" s="246"/>
      <c r="E4" s="246"/>
      <c r="F4" s="246"/>
      <c r="G4" s="246"/>
      <c r="H4" s="246"/>
      <c r="I4" s="246"/>
      <c r="J4" s="247"/>
    </row>
    <row r="5" spans="1:14" ht="42" customHeight="1">
      <c r="A5" s="75" t="s">
        <v>302</v>
      </c>
      <c r="B5" s="245" t="s">
        <v>303</v>
      </c>
      <c r="C5" s="246"/>
      <c r="D5" s="246"/>
      <c r="E5" s="246"/>
      <c r="F5" s="246"/>
      <c r="G5" s="246"/>
      <c r="H5" s="246"/>
      <c r="I5" s="246"/>
      <c r="J5" s="247"/>
    </row>
    <row r="6" spans="1:14" ht="76.5" customHeight="1">
      <c r="A6" s="75" t="s">
        <v>8</v>
      </c>
      <c r="B6" s="245" t="s">
        <v>343</v>
      </c>
      <c r="C6" s="246"/>
      <c r="D6" s="246"/>
      <c r="E6" s="246"/>
      <c r="F6" s="246"/>
      <c r="G6" s="246"/>
      <c r="H6" s="246"/>
      <c r="I6" s="246"/>
      <c r="J6" s="247"/>
    </row>
    <row r="7" spans="1:14" ht="36" customHeight="1">
      <c r="A7" s="177" t="s">
        <v>305</v>
      </c>
      <c r="B7" s="242" t="s">
        <v>344</v>
      </c>
      <c r="C7" s="243"/>
      <c r="D7" s="243"/>
      <c r="E7" s="243"/>
      <c r="F7" s="243"/>
      <c r="G7" s="243"/>
      <c r="H7" s="243"/>
      <c r="I7" s="243"/>
      <c r="J7" s="244"/>
    </row>
    <row r="8" spans="1:14" ht="39.75" customHeight="1">
      <c r="A8" s="177"/>
      <c r="B8" s="242" t="s">
        <v>345</v>
      </c>
      <c r="C8" s="243"/>
      <c r="D8" s="243"/>
      <c r="E8" s="243"/>
      <c r="F8" s="243"/>
      <c r="G8" s="243"/>
      <c r="H8" s="243"/>
      <c r="I8" s="243"/>
      <c r="J8" s="244"/>
    </row>
    <row r="9" spans="1:14" ht="39.75" customHeight="1">
      <c r="A9" s="177"/>
      <c r="B9" s="242" t="s">
        <v>346</v>
      </c>
      <c r="C9" s="243"/>
      <c r="D9" s="243"/>
      <c r="E9" s="243"/>
      <c r="F9" s="243"/>
      <c r="G9" s="243"/>
      <c r="H9" s="243"/>
      <c r="I9" s="243"/>
      <c r="J9" s="244"/>
    </row>
    <row r="10" spans="1:14" ht="31.5">
      <c r="A10" s="75" t="s">
        <v>306</v>
      </c>
      <c r="B10" s="230" t="s">
        <v>727</v>
      </c>
      <c r="C10" s="231"/>
      <c r="D10" s="231"/>
      <c r="E10" s="231"/>
      <c r="F10" s="231"/>
      <c r="G10" s="231"/>
      <c r="H10" s="231"/>
      <c r="I10" s="231"/>
      <c r="J10" s="232"/>
    </row>
    <row r="11" spans="1:14" ht="54" customHeight="1">
      <c r="A11" s="177" t="s">
        <v>307</v>
      </c>
      <c r="B11" s="230" t="s">
        <v>13</v>
      </c>
      <c r="C11" s="231"/>
      <c r="D11" s="231"/>
      <c r="E11" s="231"/>
      <c r="F11" s="231"/>
      <c r="G11" s="231"/>
      <c r="H11" s="231"/>
      <c r="I11" s="231"/>
      <c r="J11" s="232"/>
    </row>
    <row r="12" spans="1:14">
      <c r="A12" s="177"/>
      <c r="B12" s="22" t="s">
        <v>14</v>
      </c>
      <c r="C12" s="19" t="s">
        <v>308</v>
      </c>
      <c r="D12" s="19" t="s">
        <v>309</v>
      </c>
      <c r="E12" s="19" t="s">
        <v>310</v>
      </c>
      <c r="F12" s="19" t="s">
        <v>311</v>
      </c>
      <c r="G12" s="19" t="s">
        <v>312</v>
      </c>
      <c r="H12" s="19" t="s">
        <v>313</v>
      </c>
      <c r="I12" s="19" t="s">
        <v>44</v>
      </c>
      <c r="J12" s="19" t="s">
        <v>45</v>
      </c>
    </row>
    <row r="13" spans="1:14" ht="27" customHeight="1">
      <c r="A13" s="5" t="s">
        <v>314</v>
      </c>
      <c r="B13" s="20">
        <f>B14+B15</f>
        <v>16525.500000000004</v>
      </c>
      <c r="C13" s="20">
        <f>C14+C15</f>
        <v>215.5</v>
      </c>
      <c r="D13" s="20">
        <f t="shared" ref="D13:J13" si="0">D14+D15</f>
        <v>499.2</v>
      </c>
      <c r="E13" s="20">
        <f t="shared" si="0"/>
        <v>4248.1000000000004</v>
      </c>
      <c r="F13" s="20">
        <f t="shared" si="0"/>
        <v>5971.1</v>
      </c>
      <c r="G13" s="20">
        <f t="shared" si="0"/>
        <v>397.6</v>
      </c>
      <c r="H13" s="20">
        <f t="shared" si="0"/>
        <v>4441.8</v>
      </c>
      <c r="I13" s="20">
        <f t="shared" si="0"/>
        <v>508.4</v>
      </c>
      <c r="J13" s="20">
        <f t="shared" si="0"/>
        <v>243.8</v>
      </c>
      <c r="M13" s="101"/>
      <c r="N13" s="48"/>
    </row>
    <row r="14" spans="1:14" ht="51.75" customHeight="1">
      <c r="A14" s="5" t="s">
        <v>315</v>
      </c>
      <c r="B14" s="20">
        <f>C14+D14+E14+F14+G14+H14+I14+J14</f>
        <v>16525.500000000004</v>
      </c>
      <c r="C14" s="21">
        <f>'Приложение №16 (ПП4)'!G10</f>
        <v>215.5</v>
      </c>
      <c r="D14" s="21">
        <f>'Приложение №16 (ПП4)'!H10</f>
        <v>499.2</v>
      </c>
      <c r="E14" s="21">
        <f>'Приложение №16 (ПП4)'!I10</f>
        <v>4248.1000000000004</v>
      </c>
      <c r="F14" s="21">
        <f>'Приложение №16 (ПП4)'!J10</f>
        <v>5971.1</v>
      </c>
      <c r="G14" s="21">
        <f>'Приложение №16 (ПП4)'!K10</f>
        <v>397.6</v>
      </c>
      <c r="H14" s="21">
        <f>'Приложение №16 (ПП4)'!L10</f>
        <v>4441.8</v>
      </c>
      <c r="I14" s="21">
        <f>'Приложение №16 (ПП4)'!M10</f>
        <v>508.4</v>
      </c>
      <c r="J14" s="21">
        <f>'Приложение №16 (ПП4)'!N10</f>
        <v>243.8</v>
      </c>
    </row>
    <row r="15" spans="1:14" ht="31.5">
      <c r="A15" s="5" t="s">
        <v>18</v>
      </c>
      <c r="B15" s="20">
        <f>C15+D15+E15+F15+G15+H15+I15+J15</f>
        <v>0</v>
      </c>
      <c r="C15" s="21">
        <f>'Приложение №16 (ПП4)'!G11</f>
        <v>0</v>
      </c>
      <c r="D15" s="21">
        <f>'Приложение №16 (ПП4)'!H11</f>
        <v>0</v>
      </c>
      <c r="E15" s="21">
        <f>'Приложение №16 (ПП4)'!I11</f>
        <v>0</v>
      </c>
      <c r="F15" s="21">
        <f>'Приложение №16 (ПП4)'!J11</f>
        <v>0</v>
      </c>
      <c r="G15" s="21">
        <f>'Приложение №16 (ПП4)'!K11</f>
        <v>0</v>
      </c>
      <c r="H15" s="21">
        <f>'Приложение №16 (ПП4)'!L11</f>
        <v>0</v>
      </c>
      <c r="I15" s="21">
        <f>'Приложение №16 (ПП4)'!M11</f>
        <v>0</v>
      </c>
      <c r="J15" s="21">
        <f>'Приложение №16 (ПП4)'!N11</f>
        <v>0</v>
      </c>
    </row>
    <row r="16" spans="1:14" ht="31.5" customHeight="1">
      <c r="A16" s="172" t="s">
        <v>316</v>
      </c>
      <c r="B16" s="240" t="s">
        <v>347</v>
      </c>
      <c r="C16" s="241"/>
      <c r="D16" s="241"/>
      <c r="E16" s="241"/>
      <c r="F16" s="241"/>
      <c r="G16" s="241"/>
      <c r="H16" s="241"/>
      <c r="I16" s="241"/>
      <c r="J16" s="181"/>
    </row>
    <row r="17" spans="1:10" ht="36" customHeight="1">
      <c r="A17" s="173"/>
      <c r="B17" s="240" t="s">
        <v>348</v>
      </c>
      <c r="C17" s="241"/>
      <c r="D17" s="241"/>
      <c r="E17" s="241"/>
      <c r="F17" s="241"/>
      <c r="G17" s="241"/>
      <c r="H17" s="241"/>
      <c r="I17" s="241"/>
      <c r="J17" s="181"/>
    </row>
    <row r="18" spans="1:10" ht="51" customHeight="1">
      <c r="A18" s="173"/>
      <c r="B18" s="240" t="s">
        <v>349</v>
      </c>
      <c r="C18" s="241"/>
      <c r="D18" s="241"/>
      <c r="E18" s="241"/>
      <c r="F18" s="241"/>
      <c r="G18" s="241"/>
      <c r="H18" s="241"/>
      <c r="I18" s="241"/>
      <c r="J18" s="181"/>
    </row>
    <row r="19" spans="1:10" ht="31.5" customHeight="1">
      <c r="A19" s="173"/>
      <c r="B19" s="245" t="s">
        <v>350</v>
      </c>
      <c r="C19" s="246"/>
      <c r="D19" s="246"/>
      <c r="E19" s="246"/>
      <c r="F19" s="246"/>
      <c r="G19" s="246"/>
      <c r="H19" s="246"/>
      <c r="I19" s="246"/>
      <c r="J19" s="247"/>
    </row>
    <row r="20" spans="1:10" ht="31.5" customHeight="1">
      <c r="A20" s="174"/>
      <c r="B20" s="240" t="s">
        <v>351</v>
      </c>
      <c r="C20" s="241"/>
      <c r="D20" s="241"/>
      <c r="E20" s="241"/>
      <c r="F20" s="241"/>
      <c r="G20" s="241"/>
      <c r="H20" s="241"/>
      <c r="I20" s="241"/>
      <c r="J20" s="181"/>
    </row>
  </sheetData>
  <mergeCells count="20">
    <mergeCell ref="A1:J1"/>
    <mergeCell ref="B2:J2"/>
    <mergeCell ref="B3:J3"/>
    <mergeCell ref="B4:J4"/>
    <mergeCell ref="B5:J5"/>
    <mergeCell ref="B19:J19"/>
    <mergeCell ref="B20:J20"/>
    <mergeCell ref="A3:A4"/>
    <mergeCell ref="A16:A20"/>
    <mergeCell ref="A11:A12"/>
    <mergeCell ref="A7:A9"/>
    <mergeCell ref="B16:J16"/>
    <mergeCell ref="B17:J17"/>
    <mergeCell ref="B18:J18"/>
    <mergeCell ref="B6:J6"/>
    <mergeCell ref="B7:J7"/>
    <mergeCell ref="B8:J8"/>
    <mergeCell ref="B9:J9"/>
    <mergeCell ref="B10:J10"/>
    <mergeCell ref="B11:J11"/>
  </mergeCells>
  <printOptions horizontalCentered="1"/>
  <pageMargins left="0.78740157480314965" right="0.39370078740157483" top="0.39370078740157483" bottom="0.39370078740157483" header="0.31496062992125984" footer="0.31496062992125984"/>
  <pageSetup paperSize="9" scale="79" fitToHeight="0" orientation="portrait" horizontalDpi="4294967295" verticalDpi="4294967295" r:id="rId1"/>
</worksheet>
</file>

<file path=xl/worksheets/sheet7.xml><?xml version="1.0" encoding="utf-8"?>
<worksheet xmlns="http://schemas.openxmlformats.org/spreadsheetml/2006/main" xmlns:r="http://schemas.openxmlformats.org/officeDocument/2006/relationships">
  <sheetPr>
    <pageSetUpPr fitToPage="1"/>
  </sheetPr>
  <dimension ref="A1:J14"/>
  <sheetViews>
    <sheetView zoomScaleNormal="100" workbookViewId="0">
      <selection activeCell="H10" sqref="H10"/>
    </sheetView>
  </sheetViews>
  <sheetFormatPr defaultRowHeight="14.25"/>
  <cols>
    <col min="1" max="1" width="28.625" customWidth="1"/>
    <col min="2" max="2" width="16.625" customWidth="1"/>
    <col min="3" max="5" width="7.875" bestFit="1" customWidth="1"/>
    <col min="6" max="6" width="9.875" customWidth="1"/>
    <col min="7" max="7" width="7.875" bestFit="1" customWidth="1"/>
    <col min="8" max="8" width="10.75" customWidth="1"/>
  </cols>
  <sheetData>
    <row r="1" spans="1:10" ht="36" customHeight="1">
      <c r="A1" s="216" t="s">
        <v>298</v>
      </c>
      <c r="B1" s="216"/>
      <c r="C1" s="216"/>
      <c r="D1" s="216"/>
      <c r="E1" s="216"/>
      <c r="F1" s="216"/>
      <c r="G1" s="216"/>
      <c r="H1" s="216"/>
    </row>
    <row r="2" spans="1:10" ht="45" customHeight="1">
      <c r="A2" s="14" t="s">
        <v>299</v>
      </c>
      <c r="B2" s="237" t="s">
        <v>352</v>
      </c>
      <c r="C2" s="238"/>
      <c r="D2" s="238"/>
      <c r="E2" s="238"/>
      <c r="F2" s="238"/>
      <c r="G2" s="238"/>
      <c r="H2" s="238"/>
      <c r="I2" s="238"/>
      <c r="J2" s="239"/>
    </row>
    <row r="3" spans="1:10" ht="36" customHeight="1">
      <c r="A3" s="5" t="s">
        <v>300</v>
      </c>
      <c r="B3" s="240" t="s">
        <v>353</v>
      </c>
      <c r="C3" s="241"/>
      <c r="D3" s="241"/>
      <c r="E3" s="241"/>
      <c r="F3" s="241"/>
      <c r="G3" s="241"/>
      <c r="H3" s="241"/>
      <c r="I3" s="241"/>
      <c r="J3" s="181"/>
    </row>
    <row r="4" spans="1:10" ht="47.25" customHeight="1">
      <c r="A4" s="5" t="s">
        <v>302</v>
      </c>
      <c r="B4" s="240" t="s">
        <v>334</v>
      </c>
      <c r="C4" s="241"/>
      <c r="D4" s="241"/>
      <c r="E4" s="241"/>
      <c r="F4" s="241"/>
      <c r="G4" s="241"/>
      <c r="H4" s="241"/>
      <c r="I4" s="241"/>
      <c r="J4" s="181"/>
    </row>
    <row r="5" spans="1:10" ht="52.5" customHeight="1">
      <c r="A5" s="5" t="s">
        <v>8</v>
      </c>
      <c r="B5" s="240" t="s">
        <v>360</v>
      </c>
      <c r="C5" s="241"/>
      <c r="D5" s="241"/>
      <c r="E5" s="241"/>
      <c r="F5" s="241"/>
      <c r="G5" s="241"/>
      <c r="H5" s="241"/>
      <c r="I5" s="241"/>
      <c r="J5" s="181"/>
    </row>
    <row r="6" spans="1:10" ht="39.950000000000003" customHeight="1">
      <c r="A6" s="5" t="s">
        <v>305</v>
      </c>
      <c r="B6" s="240" t="s">
        <v>354</v>
      </c>
      <c r="C6" s="241"/>
      <c r="D6" s="241"/>
      <c r="E6" s="241"/>
      <c r="F6" s="241"/>
      <c r="G6" s="241"/>
      <c r="H6" s="241"/>
      <c r="I6" s="241"/>
      <c r="J6" s="181"/>
    </row>
    <row r="7" spans="1:10" ht="47.25" customHeight="1">
      <c r="A7" s="5" t="s">
        <v>306</v>
      </c>
      <c r="B7" s="230" t="s">
        <v>726</v>
      </c>
      <c r="C7" s="231"/>
      <c r="D7" s="231"/>
      <c r="E7" s="231"/>
      <c r="F7" s="231"/>
      <c r="G7" s="231"/>
      <c r="H7" s="231"/>
      <c r="I7" s="231"/>
      <c r="J7" s="232"/>
    </row>
    <row r="8" spans="1:10" ht="34.5" customHeight="1">
      <c r="A8" s="177" t="s">
        <v>307</v>
      </c>
      <c r="B8" s="230" t="s">
        <v>13</v>
      </c>
      <c r="C8" s="231"/>
      <c r="D8" s="231"/>
      <c r="E8" s="231"/>
      <c r="F8" s="231"/>
      <c r="G8" s="231"/>
      <c r="H8" s="231"/>
      <c r="I8" s="231"/>
      <c r="J8" s="232"/>
    </row>
    <row r="9" spans="1:10" ht="27" customHeight="1">
      <c r="A9" s="177"/>
      <c r="B9" s="22" t="s">
        <v>14</v>
      </c>
      <c r="C9" s="19" t="s">
        <v>308</v>
      </c>
      <c r="D9" s="19" t="s">
        <v>309</v>
      </c>
      <c r="E9" s="19" t="s">
        <v>310</v>
      </c>
      <c r="F9" s="19" t="s">
        <v>311</v>
      </c>
      <c r="G9" s="19" t="s">
        <v>312</v>
      </c>
      <c r="H9" s="19" t="s">
        <v>313</v>
      </c>
      <c r="I9" s="19" t="s">
        <v>44</v>
      </c>
      <c r="J9" s="19" t="s">
        <v>45</v>
      </c>
    </row>
    <row r="10" spans="1:10" ht="34.5" customHeight="1">
      <c r="A10" s="5" t="s">
        <v>314</v>
      </c>
      <c r="B10" s="20">
        <f>B11+B12</f>
        <v>221813.99</v>
      </c>
      <c r="C10" s="20">
        <f t="shared" ref="C10:J10" si="0">C11+C12</f>
        <v>11931.9</v>
      </c>
      <c r="D10" s="20">
        <f t="shared" si="0"/>
        <v>18427.800000000003</v>
      </c>
      <c r="E10" s="20">
        <f t="shared" si="0"/>
        <v>11173.7</v>
      </c>
      <c r="F10" s="20">
        <f t="shared" si="0"/>
        <v>88379.5</v>
      </c>
      <c r="G10" s="20">
        <f t="shared" si="0"/>
        <v>36418.9</v>
      </c>
      <c r="H10" s="20">
        <f t="shared" si="0"/>
        <v>55245.19</v>
      </c>
      <c r="I10" s="20">
        <f t="shared" si="0"/>
        <v>118.5</v>
      </c>
      <c r="J10" s="20">
        <f t="shared" si="0"/>
        <v>118.5</v>
      </c>
    </row>
    <row r="11" spans="1:10" ht="47.25">
      <c r="A11" s="5" t="s">
        <v>315</v>
      </c>
      <c r="B11" s="20">
        <f>C11+D11+E11+F11+G11+H11+I11+J11</f>
        <v>47676</v>
      </c>
      <c r="C11" s="21">
        <f>'Приложение №17 (ПП5)'!G10</f>
        <v>6578.4</v>
      </c>
      <c r="D11" s="21">
        <f>'Приложение №17 (ПП5)'!H10</f>
        <v>7182.6</v>
      </c>
      <c r="E11" s="21">
        <f>'Приложение №17 (ПП5)'!I10</f>
        <v>7789.7</v>
      </c>
      <c r="F11" s="21">
        <f>'Приложение №17 (ПП5)'!J10</f>
        <v>14094.5</v>
      </c>
      <c r="G11" s="21">
        <f>'Приложение №17 (ПП5)'!K10</f>
        <v>6316.3</v>
      </c>
      <c r="H11" s="21">
        <f>'Приложение №17 (ПП5)'!L10</f>
        <v>5477.5</v>
      </c>
      <c r="I11" s="21">
        <f>'Приложение №17 (ПП5)'!M10</f>
        <v>118.5</v>
      </c>
      <c r="J11" s="21">
        <f>'Приложение №17 (ПП5)'!N10</f>
        <v>118.5</v>
      </c>
    </row>
    <row r="12" spans="1:10" ht="47.25" customHeight="1">
      <c r="A12" s="5" t="s">
        <v>18</v>
      </c>
      <c r="B12" s="20">
        <f>C12+D12+E12+F12+G12+H12+I12+J12</f>
        <v>174137.99</v>
      </c>
      <c r="C12" s="21">
        <f>'Приложение №17 (ПП5)'!G11</f>
        <v>5353.5</v>
      </c>
      <c r="D12" s="21">
        <f>'Приложение №17 (ПП5)'!H11</f>
        <v>11245.2</v>
      </c>
      <c r="E12" s="21">
        <f>'Приложение №17 (ПП5)'!I11</f>
        <v>3384</v>
      </c>
      <c r="F12" s="21">
        <f>'Приложение №17 (ПП5)'!J11</f>
        <v>74285</v>
      </c>
      <c r="G12" s="21">
        <f>'Приложение №17 (ПП5)'!K11</f>
        <v>30102.6</v>
      </c>
      <c r="H12" s="21">
        <f>'Приложение №17 (ПП5)'!L11</f>
        <v>49767.69</v>
      </c>
      <c r="I12" s="21">
        <f>'Приложение №17 (ПП5)'!M11</f>
        <v>0</v>
      </c>
      <c r="J12" s="21">
        <f>'Приложение №17 (ПП5)'!N11</f>
        <v>0</v>
      </c>
    </row>
    <row r="13" spans="1:10" ht="76.5" customHeight="1">
      <c r="A13" s="251" t="s">
        <v>316</v>
      </c>
      <c r="B13" s="175" t="s">
        <v>356</v>
      </c>
      <c r="C13" s="175"/>
      <c r="D13" s="175"/>
      <c r="E13" s="175"/>
      <c r="F13" s="175"/>
      <c r="G13" s="175"/>
      <c r="H13" s="175"/>
      <c r="I13" s="175"/>
      <c r="J13" s="175"/>
    </row>
    <row r="14" spans="1:10" ht="45" customHeight="1">
      <c r="A14" s="251"/>
      <c r="B14" s="175" t="s">
        <v>357</v>
      </c>
      <c r="C14" s="175"/>
      <c r="D14" s="175"/>
      <c r="E14" s="175"/>
      <c r="F14" s="175"/>
      <c r="G14" s="175"/>
      <c r="H14" s="175"/>
      <c r="I14" s="175"/>
      <c r="J14" s="175"/>
    </row>
  </sheetData>
  <mergeCells count="12">
    <mergeCell ref="B6:J6"/>
    <mergeCell ref="B7:J7"/>
    <mergeCell ref="B8:J8"/>
    <mergeCell ref="A1:H1"/>
    <mergeCell ref="A13:A14"/>
    <mergeCell ref="A8:A9"/>
    <mergeCell ref="B13:J13"/>
    <mergeCell ref="B14:J14"/>
    <mergeCell ref="B2:J2"/>
    <mergeCell ref="B3:J3"/>
    <mergeCell ref="B4:J4"/>
    <mergeCell ref="B5:J5"/>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worksheet>
</file>

<file path=xl/worksheets/sheet8.xml><?xml version="1.0" encoding="utf-8"?>
<worksheet xmlns="http://schemas.openxmlformats.org/spreadsheetml/2006/main" xmlns:r="http://schemas.openxmlformats.org/officeDocument/2006/relationships">
  <sheetPr>
    <pageSetUpPr fitToPage="1"/>
  </sheetPr>
  <dimension ref="A1:J16"/>
  <sheetViews>
    <sheetView zoomScaleNormal="100" workbookViewId="0">
      <selection activeCell="B11" sqref="B11"/>
    </sheetView>
  </sheetViews>
  <sheetFormatPr defaultRowHeight="14.25"/>
  <cols>
    <col min="1" max="1" width="27" customWidth="1"/>
    <col min="2" max="2" width="20.375" customWidth="1"/>
    <col min="3" max="4" width="8.375" bestFit="1" customWidth="1"/>
    <col min="5" max="5" width="7.875" bestFit="1" customWidth="1"/>
    <col min="6" max="6" width="7.375" bestFit="1" customWidth="1"/>
    <col min="7" max="7" width="8" customWidth="1"/>
    <col min="8" max="8" width="8.875" customWidth="1"/>
  </cols>
  <sheetData>
    <row r="1" spans="1:10" ht="36" customHeight="1">
      <c r="A1" s="252" t="s">
        <v>298</v>
      </c>
      <c r="B1" s="252"/>
      <c r="C1" s="252"/>
      <c r="D1" s="252"/>
      <c r="E1" s="252"/>
      <c r="F1" s="252"/>
      <c r="G1" s="252"/>
      <c r="H1" s="252"/>
    </row>
    <row r="2" spans="1:10" ht="58.5" customHeight="1">
      <c r="A2" s="14" t="s">
        <v>299</v>
      </c>
      <c r="B2" s="237" t="s">
        <v>358</v>
      </c>
      <c r="C2" s="238"/>
      <c r="D2" s="238"/>
      <c r="E2" s="238"/>
      <c r="F2" s="238"/>
      <c r="G2" s="238"/>
      <c r="H2" s="238"/>
      <c r="I2" s="238"/>
      <c r="J2" s="239"/>
    </row>
    <row r="3" spans="1:10" ht="55.5" customHeight="1">
      <c r="A3" s="5" t="s">
        <v>300</v>
      </c>
      <c r="B3" s="240" t="s">
        <v>359</v>
      </c>
      <c r="C3" s="241"/>
      <c r="D3" s="241"/>
      <c r="E3" s="241"/>
      <c r="F3" s="241"/>
      <c r="G3" s="241"/>
      <c r="H3" s="241"/>
      <c r="I3" s="241"/>
      <c r="J3" s="181"/>
    </row>
    <row r="4" spans="1:10" ht="47.25" customHeight="1">
      <c r="A4" s="5" t="s">
        <v>302</v>
      </c>
      <c r="B4" s="240" t="s">
        <v>334</v>
      </c>
      <c r="C4" s="241"/>
      <c r="D4" s="241"/>
      <c r="E4" s="241"/>
      <c r="F4" s="241"/>
      <c r="G4" s="241"/>
      <c r="H4" s="241"/>
      <c r="I4" s="241"/>
      <c r="J4" s="181"/>
    </row>
    <row r="5" spans="1:10" ht="58.5" customHeight="1">
      <c r="A5" s="5" t="s">
        <v>8</v>
      </c>
      <c r="B5" s="240" t="s">
        <v>360</v>
      </c>
      <c r="C5" s="241"/>
      <c r="D5" s="241"/>
      <c r="E5" s="241"/>
      <c r="F5" s="241"/>
      <c r="G5" s="241"/>
      <c r="H5" s="241"/>
      <c r="I5" s="241"/>
      <c r="J5" s="181"/>
    </row>
    <row r="6" spans="1:10" ht="68.25" customHeight="1">
      <c r="A6" s="172" t="s">
        <v>305</v>
      </c>
      <c r="B6" s="240" t="s">
        <v>361</v>
      </c>
      <c r="C6" s="241"/>
      <c r="D6" s="241"/>
      <c r="E6" s="241"/>
      <c r="F6" s="241"/>
      <c r="G6" s="241"/>
      <c r="H6" s="241"/>
      <c r="I6" s="241"/>
      <c r="J6" s="181"/>
    </row>
    <row r="7" spans="1:10" ht="56.25" customHeight="1">
      <c r="A7" s="174"/>
      <c r="B7" s="240" t="s">
        <v>362</v>
      </c>
      <c r="C7" s="241"/>
      <c r="D7" s="241"/>
      <c r="E7" s="241"/>
      <c r="F7" s="241"/>
      <c r="G7" s="241"/>
      <c r="H7" s="241"/>
      <c r="I7" s="241"/>
      <c r="J7" s="181"/>
    </row>
    <row r="8" spans="1:10" ht="47.25" customHeight="1">
      <c r="A8" s="5" t="s">
        <v>306</v>
      </c>
      <c r="B8" s="230" t="s">
        <v>726</v>
      </c>
      <c r="C8" s="231"/>
      <c r="D8" s="231"/>
      <c r="E8" s="231"/>
      <c r="F8" s="231"/>
      <c r="G8" s="231"/>
      <c r="H8" s="231"/>
      <c r="I8" s="231"/>
      <c r="J8" s="232"/>
    </row>
    <row r="9" spans="1:10" ht="39.75" customHeight="1">
      <c r="A9" s="177" t="s">
        <v>307</v>
      </c>
      <c r="B9" s="230" t="s">
        <v>13</v>
      </c>
      <c r="C9" s="231"/>
      <c r="D9" s="231"/>
      <c r="E9" s="231"/>
      <c r="F9" s="231"/>
      <c r="G9" s="231"/>
      <c r="H9" s="231"/>
      <c r="I9" s="231"/>
      <c r="J9" s="232"/>
    </row>
    <row r="10" spans="1:10" ht="27" customHeight="1">
      <c r="A10" s="177"/>
      <c r="B10" s="22" t="s">
        <v>14</v>
      </c>
      <c r="C10" s="19" t="s">
        <v>308</v>
      </c>
      <c r="D10" s="19" t="s">
        <v>309</v>
      </c>
      <c r="E10" s="19" t="s">
        <v>310</v>
      </c>
      <c r="F10" s="19" t="s">
        <v>311</v>
      </c>
      <c r="G10" s="19" t="s">
        <v>312</v>
      </c>
      <c r="H10" s="19" t="s">
        <v>313</v>
      </c>
      <c r="I10" s="19" t="s">
        <v>44</v>
      </c>
      <c r="J10" s="19" t="s">
        <v>45</v>
      </c>
    </row>
    <row r="11" spans="1:10" ht="34.5" customHeight="1">
      <c r="A11" s="5" t="s">
        <v>314</v>
      </c>
      <c r="B11" s="20">
        <f>B12+B13-0.1</f>
        <v>171278.77</v>
      </c>
      <c r="C11" s="20">
        <f>C12+C13</f>
        <v>25094.400000000001</v>
      </c>
      <c r="D11" s="20">
        <f t="shared" ref="D11:J11" si="0">D12+D13</f>
        <v>29634.9</v>
      </c>
      <c r="E11" s="20">
        <f t="shared" si="0"/>
        <v>48515.3</v>
      </c>
      <c r="F11" s="20">
        <f t="shared" si="0"/>
        <v>0</v>
      </c>
      <c r="G11" s="20">
        <f t="shared" si="0"/>
        <v>0</v>
      </c>
      <c r="H11" s="20">
        <f t="shared" si="0"/>
        <v>13061.84</v>
      </c>
      <c r="I11" s="20">
        <f t="shared" si="0"/>
        <v>54972.43</v>
      </c>
      <c r="J11" s="20">
        <f t="shared" si="0"/>
        <v>0</v>
      </c>
    </row>
    <row r="12" spans="1:10" ht="78.75" customHeight="1">
      <c r="A12" s="5" t="s">
        <v>315</v>
      </c>
      <c r="B12" s="20">
        <f>C12+D12+E12+F12+G12+H12+I12+J12</f>
        <v>43859.240000000005</v>
      </c>
      <c r="C12" s="21">
        <f>'Приложение №18 (ПП6)'!G10</f>
        <v>5909.2</v>
      </c>
      <c r="D12" s="21">
        <f>'Приложение №18 (ПП6)'!H10</f>
        <v>7904</v>
      </c>
      <c r="E12" s="21">
        <f>'Приложение №18 (ПП6)'!I10</f>
        <v>9980.7000000000007</v>
      </c>
      <c r="F12" s="21">
        <f>'Приложение №18 (ПП6)'!J10</f>
        <v>0</v>
      </c>
      <c r="G12" s="21">
        <f>'Приложение №18 (ПП6)'!K10</f>
        <v>0</v>
      </c>
      <c r="H12" s="21">
        <f>'Приложение №18 (ПП6)'!L10</f>
        <v>3061.84</v>
      </c>
      <c r="I12" s="21">
        <f>'Приложение №18 (ПП6)'!M10</f>
        <v>17003.5</v>
      </c>
      <c r="J12" s="21">
        <f>'Приложение №18 (ПП6)'!N10</f>
        <v>0</v>
      </c>
    </row>
    <row r="13" spans="1:10" ht="47.25" customHeight="1">
      <c r="A13" s="5" t="s">
        <v>18</v>
      </c>
      <c r="B13" s="20">
        <f>C13+D13+E13+F13+G13+H13+I13+J13</f>
        <v>127419.63</v>
      </c>
      <c r="C13" s="21">
        <f>'Приложение №18 (ПП6)'!G11</f>
        <v>19185.2</v>
      </c>
      <c r="D13" s="21">
        <f>'Приложение №18 (ПП6)'!H11</f>
        <v>21730.9</v>
      </c>
      <c r="E13" s="21">
        <f>'Приложение №18 (ПП6)'!I11</f>
        <v>38534.6</v>
      </c>
      <c r="F13" s="21">
        <f>'Приложение №18 (ПП6)'!J11</f>
        <v>0</v>
      </c>
      <c r="G13" s="21">
        <f>'Приложение №18 (ПП6)'!K11</f>
        <v>0</v>
      </c>
      <c r="H13" s="21">
        <f>'Приложение №18 (ПП6)'!L11</f>
        <v>10000</v>
      </c>
      <c r="I13" s="21">
        <f>'Приложение №18 (ПП6)'!M11</f>
        <v>37968.93</v>
      </c>
      <c r="J13" s="21">
        <f>'Приложение №18 (ПП6)'!N11</f>
        <v>0</v>
      </c>
    </row>
    <row r="14" spans="1:10" ht="69" customHeight="1">
      <c r="A14" s="253" t="s">
        <v>316</v>
      </c>
      <c r="B14" s="175" t="s">
        <v>363</v>
      </c>
      <c r="C14" s="175"/>
      <c r="D14" s="175"/>
      <c r="E14" s="175"/>
      <c r="F14" s="175"/>
      <c r="G14" s="175"/>
      <c r="H14" s="175"/>
      <c r="I14" s="175"/>
      <c r="J14" s="175"/>
    </row>
    <row r="15" spans="1:10" ht="36" customHeight="1">
      <c r="A15" s="253"/>
      <c r="B15" s="175" t="s">
        <v>364</v>
      </c>
      <c r="C15" s="175"/>
      <c r="D15" s="175"/>
      <c r="E15" s="175"/>
      <c r="F15" s="175"/>
      <c r="G15" s="175"/>
      <c r="H15" s="175"/>
      <c r="I15" s="175"/>
      <c r="J15" s="175"/>
    </row>
    <row r="16" spans="1:10" ht="37.5" customHeight="1">
      <c r="A16" s="253"/>
      <c r="B16" s="175" t="s">
        <v>365</v>
      </c>
      <c r="C16" s="175"/>
      <c r="D16" s="175"/>
      <c r="E16" s="175"/>
      <c r="F16" s="175"/>
      <c r="G16" s="175"/>
      <c r="H16" s="175"/>
      <c r="I16" s="175"/>
      <c r="J16" s="175"/>
    </row>
  </sheetData>
  <mergeCells count="15">
    <mergeCell ref="A14:A16"/>
    <mergeCell ref="B14:J14"/>
    <mergeCell ref="B15:J15"/>
    <mergeCell ref="B16:J16"/>
    <mergeCell ref="B8:J8"/>
    <mergeCell ref="B9:J9"/>
    <mergeCell ref="A9:A10"/>
    <mergeCell ref="A6:A7"/>
    <mergeCell ref="A1:H1"/>
    <mergeCell ref="B2:J2"/>
    <mergeCell ref="B3:J3"/>
    <mergeCell ref="B4:J4"/>
    <mergeCell ref="B5:J5"/>
    <mergeCell ref="B6:J6"/>
    <mergeCell ref="B7:J7"/>
  </mergeCells>
  <printOptions horizontalCentered="1"/>
  <pageMargins left="0.78740157480314965" right="0.39370078740157483" top="0.39370078740157483" bottom="0.39370078740157483" header="0.31496062992125984" footer="0.31496062992125984"/>
  <pageSetup paperSize="9" scale="78" fitToHeight="0" orientation="portrait" horizontalDpi="4294967295" verticalDpi="4294967295" r:id="rId1"/>
  <legacyDrawing r:id="rId2"/>
</worksheet>
</file>

<file path=xl/worksheets/sheet9.xml><?xml version="1.0" encoding="utf-8"?>
<worksheet xmlns="http://schemas.openxmlformats.org/spreadsheetml/2006/main" xmlns:r="http://schemas.openxmlformats.org/officeDocument/2006/relationships">
  <sheetPr>
    <pageSetUpPr fitToPage="1"/>
  </sheetPr>
  <dimension ref="A1:J22"/>
  <sheetViews>
    <sheetView zoomScale="110" zoomScaleNormal="110" workbookViewId="0">
      <selection activeCell="G20" sqref="G20"/>
    </sheetView>
  </sheetViews>
  <sheetFormatPr defaultRowHeight="14.25"/>
  <cols>
    <col min="1" max="1" width="18.625" customWidth="1"/>
    <col min="2" max="2" width="14" customWidth="1"/>
    <col min="3" max="7" width="7.875" bestFit="1" customWidth="1"/>
    <col min="8" max="8" width="10" customWidth="1"/>
    <col min="9" max="10" width="7.375" bestFit="1" customWidth="1"/>
  </cols>
  <sheetData>
    <row r="1" spans="1:10" ht="32.25" customHeight="1">
      <c r="A1" s="252" t="s">
        <v>298</v>
      </c>
      <c r="B1" s="252"/>
      <c r="C1" s="252"/>
      <c r="D1" s="252"/>
      <c r="E1" s="252"/>
      <c r="F1" s="252"/>
      <c r="G1" s="252"/>
      <c r="H1" s="252"/>
      <c r="I1" s="252"/>
      <c r="J1" s="252"/>
    </row>
    <row r="2" spans="1:10" ht="33.950000000000003" customHeight="1">
      <c r="A2" s="14" t="s">
        <v>299</v>
      </c>
      <c r="B2" s="219" t="s">
        <v>68</v>
      </c>
      <c r="C2" s="219"/>
      <c r="D2" s="219"/>
      <c r="E2" s="219"/>
      <c r="F2" s="219"/>
      <c r="G2" s="219"/>
      <c r="H2" s="219"/>
      <c r="I2" s="219"/>
      <c r="J2" s="219"/>
    </row>
    <row r="3" spans="1:10" ht="91.5" customHeight="1">
      <c r="A3" s="5" t="s">
        <v>300</v>
      </c>
      <c r="B3" s="255" t="s">
        <v>366</v>
      </c>
      <c r="C3" s="255"/>
      <c r="D3" s="255"/>
      <c r="E3" s="255"/>
      <c r="F3" s="255"/>
      <c r="G3" s="255"/>
      <c r="H3" s="255"/>
      <c r="I3" s="255"/>
      <c r="J3" s="255"/>
    </row>
    <row r="4" spans="1:10" ht="47.45" customHeight="1">
      <c r="A4" s="5" t="s">
        <v>302</v>
      </c>
      <c r="B4" s="177" t="s">
        <v>303</v>
      </c>
      <c r="C4" s="177"/>
      <c r="D4" s="177"/>
      <c r="E4" s="177"/>
      <c r="F4" s="177"/>
      <c r="G4" s="177"/>
      <c r="H4" s="177"/>
      <c r="I4" s="177"/>
      <c r="J4" s="177"/>
    </row>
    <row r="5" spans="1:10" ht="47.1" customHeight="1">
      <c r="A5" s="29" t="s">
        <v>8</v>
      </c>
      <c r="B5" s="254" t="s">
        <v>360</v>
      </c>
      <c r="C5" s="254"/>
      <c r="D5" s="254"/>
      <c r="E5" s="254"/>
      <c r="F5" s="254"/>
      <c r="G5" s="254"/>
      <c r="H5" s="254"/>
      <c r="I5" s="254"/>
      <c r="J5" s="254"/>
    </row>
    <row r="6" spans="1:10" ht="21.75" customHeight="1">
      <c r="A6" s="177" t="s">
        <v>305</v>
      </c>
      <c r="B6" s="255" t="s">
        <v>369</v>
      </c>
      <c r="C6" s="255"/>
      <c r="D6" s="255"/>
      <c r="E6" s="255"/>
      <c r="F6" s="255"/>
      <c r="G6" s="255"/>
      <c r="H6" s="255"/>
      <c r="I6" s="255"/>
      <c r="J6" s="255"/>
    </row>
    <row r="7" spans="1:10" ht="33" customHeight="1">
      <c r="A7" s="177"/>
      <c r="B7" s="175" t="s">
        <v>368</v>
      </c>
      <c r="C7" s="175"/>
      <c r="D7" s="175"/>
      <c r="E7" s="175"/>
      <c r="F7" s="175"/>
      <c r="G7" s="175"/>
      <c r="H7" s="175"/>
      <c r="I7" s="175"/>
      <c r="J7" s="175"/>
    </row>
    <row r="8" spans="1:10" ht="15" customHeight="1">
      <c r="A8" s="177"/>
      <c r="B8" s="256" t="s">
        <v>371</v>
      </c>
      <c r="C8" s="256"/>
      <c r="D8" s="256"/>
      <c r="E8" s="256"/>
      <c r="F8" s="256"/>
      <c r="G8" s="256"/>
      <c r="H8" s="256"/>
      <c r="I8" s="256"/>
      <c r="J8" s="256"/>
    </row>
    <row r="9" spans="1:10" ht="15" customHeight="1">
      <c r="A9" s="177"/>
      <c r="B9" s="256" t="s">
        <v>370</v>
      </c>
      <c r="C9" s="256"/>
      <c r="D9" s="256"/>
      <c r="E9" s="256"/>
      <c r="F9" s="256"/>
      <c r="G9" s="256"/>
      <c r="H9" s="256"/>
      <c r="I9" s="256"/>
      <c r="J9" s="256"/>
    </row>
    <row r="10" spans="1:10" ht="15" customHeight="1">
      <c r="A10" s="177"/>
      <c r="B10" s="256" t="s">
        <v>372</v>
      </c>
      <c r="C10" s="256"/>
      <c r="D10" s="256"/>
      <c r="E10" s="256"/>
      <c r="F10" s="256"/>
      <c r="G10" s="256"/>
      <c r="H10" s="256"/>
      <c r="I10" s="256"/>
      <c r="J10" s="256"/>
    </row>
    <row r="11" spans="1:10" ht="15" customHeight="1">
      <c r="A11" s="177"/>
      <c r="B11" s="256" t="s">
        <v>181</v>
      </c>
      <c r="C11" s="256"/>
      <c r="D11" s="256"/>
      <c r="E11" s="256"/>
      <c r="F11" s="256"/>
      <c r="G11" s="256"/>
      <c r="H11" s="256"/>
      <c r="I11" s="256"/>
      <c r="J11" s="256"/>
    </row>
    <row r="12" spans="1:10" ht="15" customHeight="1">
      <c r="A12" s="177"/>
      <c r="B12" s="256" t="s">
        <v>373</v>
      </c>
      <c r="C12" s="256"/>
      <c r="D12" s="256"/>
      <c r="E12" s="256"/>
      <c r="F12" s="256"/>
      <c r="G12" s="256"/>
      <c r="H12" s="256"/>
      <c r="I12" s="256"/>
      <c r="J12" s="256"/>
    </row>
    <row r="13" spans="1:10" ht="15" customHeight="1">
      <c r="A13" s="177"/>
      <c r="B13" s="256" t="s">
        <v>374</v>
      </c>
      <c r="C13" s="256"/>
      <c r="D13" s="256"/>
      <c r="E13" s="256"/>
      <c r="F13" s="256"/>
      <c r="G13" s="256"/>
      <c r="H13" s="256"/>
      <c r="I13" s="256"/>
      <c r="J13" s="256"/>
    </row>
    <row r="14" spans="1:10" ht="30.95" customHeight="1">
      <c r="A14" s="29" t="s">
        <v>306</v>
      </c>
      <c r="B14" s="180" t="s">
        <v>367</v>
      </c>
      <c r="C14" s="180"/>
      <c r="D14" s="180"/>
      <c r="E14" s="180"/>
      <c r="F14" s="180"/>
      <c r="G14" s="180"/>
      <c r="H14" s="180"/>
      <c r="I14" s="180"/>
      <c r="J14" s="180"/>
    </row>
    <row r="15" spans="1:10" ht="51" customHeight="1">
      <c r="A15" s="257" t="s">
        <v>307</v>
      </c>
      <c r="B15" s="230" t="s">
        <v>13</v>
      </c>
      <c r="C15" s="231"/>
      <c r="D15" s="231"/>
      <c r="E15" s="231"/>
      <c r="F15" s="231"/>
      <c r="G15" s="231"/>
      <c r="H15" s="231"/>
      <c r="I15" s="231"/>
      <c r="J15" s="232"/>
    </row>
    <row r="16" spans="1:10" ht="29.1" customHeight="1">
      <c r="A16" s="258"/>
      <c r="B16" s="22" t="s">
        <v>14</v>
      </c>
      <c r="C16" s="19" t="s">
        <v>309</v>
      </c>
      <c r="D16" s="19" t="s">
        <v>310</v>
      </c>
      <c r="E16" s="19" t="s">
        <v>311</v>
      </c>
      <c r="F16" s="19" t="s">
        <v>312</v>
      </c>
      <c r="G16" s="19" t="s">
        <v>313</v>
      </c>
      <c r="H16" s="19" t="s">
        <v>44</v>
      </c>
      <c r="I16" s="19" t="s">
        <v>45</v>
      </c>
      <c r="J16" s="19" t="s">
        <v>46</v>
      </c>
    </row>
    <row r="17" spans="1:10" ht="28.5" customHeight="1">
      <c r="A17" s="5" t="s">
        <v>314</v>
      </c>
      <c r="B17" s="20">
        <f>B18+B19+B20+0.1</f>
        <v>238867.34</v>
      </c>
      <c r="C17" s="20">
        <f>C18+C19+C20</f>
        <v>52700</v>
      </c>
      <c r="D17" s="20">
        <f t="shared" ref="D17:J17" si="0">D18+D19+D20</f>
        <v>28700</v>
      </c>
      <c r="E17" s="20">
        <f t="shared" si="0"/>
        <v>49685</v>
      </c>
      <c r="F17" s="20">
        <f t="shared" si="0"/>
        <v>37005.5</v>
      </c>
      <c r="G17" s="20">
        <f>G18+G19+G20+0.1</f>
        <v>65183.24</v>
      </c>
      <c r="H17" s="20">
        <f t="shared" si="0"/>
        <v>2893.6000000000004</v>
      </c>
      <c r="I17" s="20">
        <f t="shared" si="0"/>
        <v>2700</v>
      </c>
      <c r="J17" s="20">
        <f t="shared" si="0"/>
        <v>0</v>
      </c>
    </row>
    <row r="18" spans="1:10" ht="77.45" customHeight="1">
      <c r="A18" s="29" t="s">
        <v>315</v>
      </c>
      <c r="B18" s="20">
        <f>C18+D18+E18+F18+G18+H18+I18+J18</f>
        <v>25672.449999999997</v>
      </c>
      <c r="C18" s="21">
        <f>'Приложение №19 (ПП7)'!G10</f>
        <v>2700</v>
      </c>
      <c r="D18" s="21">
        <f>'Приложение №19 (ПП7)'!H10</f>
        <v>2700</v>
      </c>
      <c r="E18" s="21">
        <f>'Приложение №19 (ПП7)'!I10</f>
        <v>3685</v>
      </c>
      <c r="F18" s="21">
        <f>'Приложение №19 (ПП7)'!J10</f>
        <v>6429.5</v>
      </c>
      <c r="G18" s="21">
        <f>'Приложение №19 (ПП7)'!K10</f>
        <v>4564.3500000000004</v>
      </c>
      <c r="H18" s="21">
        <f>'Приложение №19 (ПП7)'!L10</f>
        <v>2893.6000000000004</v>
      </c>
      <c r="I18" s="21">
        <f>'Приложение №19 (ПП7)'!M10</f>
        <v>2700</v>
      </c>
      <c r="J18" s="21">
        <f>'Приложение №19 (ПП7)'!N10</f>
        <v>0</v>
      </c>
    </row>
    <row r="19" spans="1:10" ht="47.45" customHeight="1">
      <c r="A19" s="29" t="s">
        <v>17</v>
      </c>
      <c r="B19" s="20">
        <f>C19+D19+E19+F19+G19+H19+I19+J19</f>
        <v>51719.92</v>
      </c>
      <c r="C19" s="21">
        <f>'Приложение №19 (ПП7)'!G12</f>
        <v>15500</v>
      </c>
      <c r="D19" s="21">
        <f>'Приложение №19 (ПП7)'!H12</f>
        <v>6058</v>
      </c>
      <c r="E19" s="21">
        <f>'Приложение №19 (ПП7)'!I12</f>
        <v>16192</v>
      </c>
      <c r="F19" s="21">
        <f>'Приложение №19 (ПП7)'!J12</f>
        <v>4583.7</v>
      </c>
      <c r="G19" s="21">
        <f>'Приложение №19 (ПП7)'!K12</f>
        <v>9386.2199999999993</v>
      </c>
      <c r="H19" s="21">
        <f>'Приложение №19 (ПП7)'!L12</f>
        <v>0</v>
      </c>
      <c r="I19" s="21">
        <f>'Приложение №19 (ПП7)'!M12</f>
        <v>0</v>
      </c>
      <c r="J19" s="21">
        <f>'Приложение №19 (ПП7)'!N12</f>
        <v>0</v>
      </c>
    </row>
    <row r="20" spans="1:10" ht="45.95" customHeight="1">
      <c r="A20" s="29" t="s">
        <v>18</v>
      </c>
      <c r="B20" s="20">
        <f>C20+D20+E20+F20+G20+H20+I20+J20</f>
        <v>161474.87</v>
      </c>
      <c r="C20" s="21">
        <f>'Приложение №19 (ПП7)'!G11</f>
        <v>34500</v>
      </c>
      <c r="D20" s="21">
        <f>'Приложение №19 (ПП7)'!H11</f>
        <v>19942</v>
      </c>
      <c r="E20" s="21">
        <f>'Приложение №19 (ПП7)'!I11</f>
        <v>29808</v>
      </c>
      <c r="F20" s="21">
        <f>'Приложение №19 (ПП7)'!J11</f>
        <v>25992.3</v>
      </c>
      <c r="G20" s="21">
        <f>'Приложение №19 (ПП7)'!K11</f>
        <v>51232.57</v>
      </c>
      <c r="H20" s="21">
        <f>'Приложение №19 (ПП7)'!L11</f>
        <v>0</v>
      </c>
      <c r="I20" s="21">
        <f>'Приложение №19 (ПП7)'!M11</f>
        <v>0</v>
      </c>
      <c r="J20" s="21">
        <f>'Приложение №19 (ПП7)'!N11</f>
        <v>0</v>
      </c>
    </row>
    <row r="21" spans="1:10" ht="33" customHeight="1">
      <c r="A21" s="257" t="s">
        <v>316</v>
      </c>
      <c r="B21" s="177" t="s">
        <v>375</v>
      </c>
      <c r="C21" s="177"/>
      <c r="D21" s="177"/>
      <c r="E21" s="177"/>
      <c r="F21" s="177"/>
      <c r="G21" s="177"/>
      <c r="H21" s="177"/>
      <c r="I21" s="177"/>
      <c r="J21" s="177"/>
    </row>
    <row r="22" spans="1:10" ht="33.6" customHeight="1">
      <c r="A22" s="258"/>
      <c r="B22" s="177" t="s">
        <v>376</v>
      </c>
      <c r="C22" s="177"/>
      <c r="D22" s="177"/>
      <c r="E22" s="177"/>
      <c r="F22" s="177"/>
      <c r="G22" s="177"/>
      <c r="H22" s="177"/>
      <c r="I22" s="177"/>
      <c r="J22" s="177"/>
    </row>
  </sheetData>
  <mergeCells count="20">
    <mergeCell ref="B14:J14"/>
    <mergeCell ref="A15:A16"/>
    <mergeCell ref="B15:J15"/>
    <mergeCell ref="A21:A22"/>
    <mergeCell ref="B21:J21"/>
    <mergeCell ref="B22:J22"/>
    <mergeCell ref="B5:J5"/>
    <mergeCell ref="A6:A13"/>
    <mergeCell ref="B6:J6"/>
    <mergeCell ref="B7:J7"/>
    <mergeCell ref="A1:J1"/>
    <mergeCell ref="B8:J8"/>
    <mergeCell ref="B9:J9"/>
    <mergeCell ref="B10:J10"/>
    <mergeCell ref="B11:J11"/>
    <mergeCell ref="B12:J12"/>
    <mergeCell ref="B13:J13"/>
    <mergeCell ref="B2:J2"/>
    <mergeCell ref="B3:J3"/>
    <mergeCell ref="B4:J4"/>
  </mergeCells>
  <printOptions horizontalCentered="1"/>
  <pageMargins left="0.78740157480314965" right="0.39370078740157483" top="0.39370078740157483" bottom="0.39370078740157483" header="0.31496062992125984" footer="0.31496062992125984"/>
  <pageSetup paperSize="9" scale="93" fitToHeight="0" orientation="portrait" horizontalDpi="4294967295" verticalDpi="4294967295"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6</vt:i4>
      </vt:variant>
    </vt:vector>
  </HeadingPairs>
  <TitlesOfParts>
    <vt:vector size="43" baseType="lpstr">
      <vt:lpstr>Паспорт МП</vt:lpstr>
      <vt:lpstr>Цели, задачи, хар., реализ МП</vt:lpstr>
      <vt:lpstr>Паспорт подпрограммы №1</vt:lpstr>
      <vt:lpstr>Паспорт подпрограммы №2</vt:lpstr>
      <vt:lpstr>Паспорт подпрограммы №3</vt:lpstr>
      <vt:lpstr>Паспорт подпрограммы №4</vt:lpstr>
      <vt:lpstr>Паспорт подпрограммы №5</vt:lpstr>
      <vt:lpstr>Паспорт подпрограммы №6</vt:lpstr>
      <vt:lpstr>Паспорт подпрограммы №7</vt:lpstr>
      <vt:lpstr>Паспорт подпрограммы №8</vt:lpstr>
      <vt:lpstr>Паспорт подпрограммы №9</vt:lpstr>
      <vt:lpstr>Паспорт подпрограммы №10</vt:lpstr>
      <vt:lpstr>Паспорт попдпрограммы №11</vt:lpstr>
      <vt:lpstr>Приложение №1</vt:lpstr>
      <vt:lpstr>Приложение №2</vt:lpstr>
      <vt:lpstr>Приложение №3</vt:lpstr>
      <vt:lpstr>Приложение №4</vt:lpstr>
      <vt:lpstr>Приложение №5</vt:lpstr>
      <vt:lpstr>Приложение №6</vt:lpstr>
      <vt:lpstr>Приложение №7</vt:lpstr>
      <vt:lpstr>Приложение №8</vt:lpstr>
      <vt:lpstr>Приложение №9</vt:lpstr>
      <vt:lpstr>Приложение №10</vt:lpstr>
      <vt:lpstr>Приложение №11</vt:lpstr>
      <vt:lpstr>Приложение №12</vt:lpstr>
      <vt:lpstr>Приложение №13 (ПП1)</vt:lpstr>
      <vt:lpstr>Приложение №14 (ПП2)</vt:lpstr>
      <vt:lpstr>Приложение №15 (ПП3)</vt:lpstr>
      <vt:lpstr>Приложение №16 (ПП4)</vt:lpstr>
      <vt:lpstr>Приложение №17 (ПП5)</vt:lpstr>
      <vt:lpstr>Приложение №18 (ПП6)</vt:lpstr>
      <vt:lpstr>Приложение №19 (ПП7)</vt:lpstr>
      <vt:lpstr>Приложение №20 (ПП8)</vt:lpstr>
      <vt:lpstr>Приложение №21 (ПП9)</vt:lpstr>
      <vt:lpstr>Приложение №22 (ПП10)</vt:lpstr>
      <vt:lpstr>Приложение №23 (ПП11)</vt:lpstr>
      <vt:lpstr>Лист1</vt:lpstr>
      <vt:lpstr>'Паспорт МП'!Область_печати</vt:lpstr>
      <vt:lpstr>'Приложение №1'!Область_печати</vt:lpstr>
      <vt:lpstr>'Приложение №12'!Область_печати</vt:lpstr>
      <vt:lpstr>'Приложение №13 (ПП1)'!Область_печати</vt:lpstr>
      <vt:lpstr>'Приложение №19 (ПП7)'!Область_печати</vt:lpstr>
      <vt:lpstr>'Цели, задачи, хар., реализ МП'!Область_печати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2021-12-07T08:04:33Z</dcterms:modified>
</cp:coreProperties>
</file>