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770" windowWidth="19440" windowHeight="6375"/>
  </bookViews>
  <sheets>
    <sheet name="Паспорт ФК и МС" sheetId="1" r:id="rId1"/>
    <sheet name="Прил1 ФК и МС" sheetId="2" r:id="rId2"/>
    <sheet name="Прил2 ФК и МС" sheetId="3" r:id="rId3"/>
  </sheets>
  <definedNames>
    <definedName name="_xlnm.Print_Area" localSheetId="2">'Прил2 ФК и МС'!$A$1:$S$236</definedName>
  </definedNames>
  <calcPr calcId="145621"/>
</workbook>
</file>

<file path=xl/calcChain.xml><?xml version="1.0" encoding="utf-8"?>
<calcChain xmlns="http://schemas.openxmlformats.org/spreadsheetml/2006/main">
  <c r="O194" i="3" l="1"/>
  <c r="N182" i="3" l="1"/>
  <c r="F170" i="3" l="1"/>
  <c r="F158" i="3"/>
  <c r="H158" i="3"/>
  <c r="F81" i="3"/>
  <c r="F82" i="3"/>
  <c r="F83" i="3"/>
  <c r="F84" i="3"/>
  <c r="F80" i="3"/>
  <c r="H80" i="3"/>
  <c r="F37" i="3"/>
  <c r="F33" i="3"/>
  <c r="F34" i="3"/>
  <c r="F35" i="3"/>
  <c r="F36" i="3"/>
  <c r="F32" i="3"/>
  <c r="H33" i="3"/>
  <c r="I33" i="3"/>
  <c r="J33" i="3"/>
  <c r="K33" i="3"/>
  <c r="L33" i="3"/>
  <c r="M33" i="3"/>
  <c r="N33" i="3"/>
  <c r="O33" i="3"/>
  <c r="P33" i="3"/>
  <c r="Q33" i="3"/>
  <c r="H34" i="3"/>
  <c r="I34" i="3"/>
  <c r="J34" i="3"/>
  <c r="K34" i="3"/>
  <c r="L34" i="3"/>
  <c r="M34" i="3"/>
  <c r="N34" i="3"/>
  <c r="O34" i="3"/>
  <c r="P34" i="3"/>
  <c r="Q34" i="3"/>
  <c r="H35" i="3"/>
  <c r="I35" i="3"/>
  <c r="J35" i="3"/>
  <c r="K35" i="3"/>
  <c r="L35" i="3"/>
  <c r="M35" i="3"/>
  <c r="N35" i="3"/>
  <c r="O35" i="3"/>
  <c r="P35" i="3"/>
  <c r="Q35" i="3"/>
  <c r="H36" i="3"/>
  <c r="I36" i="3"/>
  <c r="J36" i="3"/>
  <c r="K36" i="3"/>
  <c r="L36" i="3"/>
  <c r="M36" i="3"/>
  <c r="N36" i="3"/>
  <c r="O36" i="3"/>
  <c r="P36" i="3"/>
  <c r="Q36" i="3"/>
  <c r="I32" i="3"/>
  <c r="J32" i="3"/>
  <c r="K32" i="3"/>
  <c r="L32" i="3"/>
  <c r="M32" i="3"/>
  <c r="N32" i="3"/>
  <c r="O32" i="3"/>
  <c r="P32" i="3"/>
  <c r="Q32" i="3"/>
  <c r="H32" i="3"/>
  <c r="G78" i="3"/>
  <c r="G77" i="3"/>
  <c r="G76" i="3"/>
  <c r="G75" i="3"/>
  <c r="G74" i="3"/>
  <c r="Q73" i="3"/>
  <c r="P73" i="3"/>
  <c r="O73" i="3"/>
  <c r="N73" i="3"/>
  <c r="M73" i="3"/>
  <c r="L73" i="3"/>
  <c r="K73" i="3"/>
  <c r="J73" i="3"/>
  <c r="I73" i="3"/>
  <c r="H73" i="3"/>
  <c r="F73" i="3"/>
  <c r="G73" i="3" l="1"/>
  <c r="R31" i="2"/>
  <c r="R30" i="2"/>
  <c r="G234" i="3"/>
  <c r="G233" i="3"/>
  <c r="G232" i="3"/>
  <c r="G231" i="3"/>
  <c r="G230" i="3"/>
  <c r="G222" i="3"/>
  <c r="G221" i="3"/>
  <c r="G220" i="3"/>
  <c r="G219" i="3"/>
  <c r="G218" i="3"/>
  <c r="G210" i="3"/>
  <c r="G209" i="3"/>
  <c r="G208" i="3"/>
  <c r="G207" i="3"/>
  <c r="G206" i="3"/>
  <c r="G197" i="3"/>
  <c r="G196" i="3"/>
  <c r="G195" i="3"/>
  <c r="G192" i="3"/>
  <c r="G191" i="3"/>
  <c r="G190" i="3"/>
  <c r="G189" i="3"/>
  <c r="G188" i="3"/>
  <c r="G180" i="3"/>
  <c r="G179" i="3"/>
  <c r="G178" i="3"/>
  <c r="G177" i="3"/>
  <c r="G176" i="3"/>
  <c r="G168" i="3"/>
  <c r="G166" i="3"/>
  <c r="G167" i="3"/>
  <c r="G164" i="3"/>
  <c r="G156" i="3"/>
  <c r="G155" i="3"/>
  <c r="G154" i="3"/>
  <c r="G153" i="3"/>
  <c r="G152" i="3"/>
  <c r="G150" i="3"/>
  <c r="G149" i="3"/>
  <c r="G148" i="3"/>
  <c r="G147" i="3"/>
  <c r="G146" i="3"/>
  <c r="G144" i="3"/>
  <c r="G143" i="3"/>
  <c r="G142" i="3"/>
  <c r="G141" i="3"/>
  <c r="G114" i="3"/>
  <c r="G113" i="3"/>
  <c r="G112" i="3"/>
  <c r="G111" i="3"/>
  <c r="G110" i="3"/>
  <c r="G102" i="3"/>
  <c r="G101" i="3"/>
  <c r="G100" i="3"/>
  <c r="G99" i="3"/>
  <c r="G98" i="3"/>
  <c r="G90" i="3"/>
  <c r="G89" i="3"/>
  <c r="G88" i="3"/>
  <c r="G87" i="3"/>
  <c r="G86" i="3"/>
  <c r="G72" i="3"/>
  <c r="G71" i="3"/>
  <c r="G70" i="3"/>
  <c r="G69" i="3"/>
  <c r="G68" i="3"/>
  <c r="G66" i="3"/>
  <c r="G65" i="3"/>
  <c r="G64" i="3"/>
  <c r="G63" i="3"/>
  <c r="G62" i="3"/>
  <c r="G54" i="3"/>
  <c r="G53" i="3"/>
  <c r="G52" i="3"/>
  <c r="G51" i="3"/>
  <c r="G50" i="3"/>
  <c r="G42" i="3"/>
  <c r="G41" i="3"/>
  <c r="G40" i="3"/>
  <c r="G39" i="3"/>
  <c r="G38" i="3"/>
  <c r="G36" i="3"/>
  <c r="G35" i="3"/>
  <c r="G34" i="3"/>
  <c r="G33" i="3"/>
  <c r="G30" i="3"/>
  <c r="G29" i="3"/>
  <c r="G28" i="3"/>
  <c r="G27" i="3"/>
  <c r="G26" i="3"/>
  <c r="Q229" i="3"/>
  <c r="Q224" i="3"/>
  <c r="Q225" i="3"/>
  <c r="Q226" i="3"/>
  <c r="Q227" i="3"/>
  <c r="Q228" i="3"/>
  <c r="Q217" i="3"/>
  <c r="Q212" i="3"/>
  <c r="Q211" i="3" s="1"/>
  <c r="Q213" i="3"/>
  <c r="Q214" i="3"/>
  <c r="Q215" i="3"/>
  <c r="Q216" i="3"/>
  <c r="Q205" i="3"/>
  <c r="Q200" i="3"/>
  <c r="Q201" i="3"/>
  <c r="Q202" i="3"/>
  <c r="Q199" i="3" s="1"/>
  <c r="Q203" i="3"/>
  <c r="Q204" i="3"/>
  <c r="Q193" i="3"/>
  <c r="Q187" i="3"/>
  <c r="Q182" i="3"/>
  <c r="Q183" i="3"/>
  <c r="Q184" i="3"/>
  <c r="Q185" i="3"/>
  <c r="Q186" i="3"/>
  <c r="Q175" i="3"/>
  <c r="Q170" i="3"/>
  <c r="Q171" i="3"/>
  <c r="Q172" i="3"/>
  <c r="Q173" i="3"/>
  <c r="Q174" i="3"/>
  <c r="Q163" i="3"/>
  <c r="Q158" i="3"/>
  <c r="Q159" i="3"/>
  <c r="Q160" i="3"/>
  <c r="Q161" i="3"/>
  <c r="Q162" i="3"/>
  <c r="Q151" i="3"/>
  <c r="Q145" i="3"/>
  <c r="Q139" i="3"/>
  <c r="Q109" i="3"/>
  <c r="Q97" i="3"/>
  <c r="Q85" i="3"/>
  <c r="Q80" i="3"/>
  <c r="Q79" i="3" s="1"/>
  <c r="Q81" i="3"/>
  <c r="Q82" i="3"/>
  <c r="Q83" i="3"/>
  <c r="Q84" i="3"/>
  <c r="Q31" i="3"/>
  <c r="Q67" i="3"/>
  <c r="Q61" i="3"/>
  <c r="Q49" i="3"/>
  <c r="Q37" i="3"/>
  <c r="Q25" i="3"/>
  <c r="Q20" i="3"/>
  <c r="Q19" i="3" s="1"/>
  <c r="Q21" i="3"/>
  <c r="Q22" i="3"/>
  <c r="M45" i="1" s="1"/>
  <c r="Q23" i="3"/>
  <c r="M46" i="1" s="1"/>
  <c r="Q24" i="3"/>
  <c r="M47" i="1" s="1"/>
  <c r="M44" i="1" l="1"/>
  <c r="Q223" i="3"/>
  <c r="Q181" i="3"/>
  <c r="M43" i="1"/>
  <c r="Q157" i="3"/>
  <c r="Q169" i="3"/>
  <c r="M41" i="1" l="1"/>
  <c r="P228" i="3"/>
  <c r="H225" i="3"/>
  <c r="G225" i="3" s="1"/>
  <c r="I225" i="3"/>
  <c r="J225" i="3"/>
  <c r="K225" i="3"/>
  <c r="L225" i="3"/>
  <c r="M225" i="3"/>
  <c r="N225" i="3"/>
  <c r="O225" i="3"/>
  <c r="P225" i="3"/>
  <c r="H226" i="3"/>
  <c r="I226" i="3"/>
  <c r="J226" i="3"/>
  <c r="K226" i="3"/>
  <c r="L226" i="3"/>
  <c r="M226" i="3"/>
  <c r="N226" i="3"/>
  <c r="O226" i="3"/>
  <c r="P226" i="3"/>
  <c r="H227" i="3"/>
  <c r="I227" i="3"/>
  <c r="J227" i="3"/>
  <c r="K227" i="3"/>
  <c r="L227" i="3"/>
  <c r="M227" i="3"/>
  <c r="N227" i="3"/>
  <c r="O227" i="3"/>
  <c r="P227" i="3"/>
  <c r="H228" i="3"/>
  <c r="I228" i="3"/>
  <c r="I223" i="3" s="1"/>
  <c r="J228" i="3"/>
  <c r="K228" i="3"/>
  <c r="L228" i="3"/>
  <c r="M228" i="3"/>
  <c r="M223" i="3" s="1"/>
  <c r="N228" i="3"/>
  <c r="O228" i="3"/>
  <c r="I224" i="3"/>
  <c r="J224" i="3"/>
  <c r="J223" i="3" s="1"/>
  <c r="K224" i="3"/>
  <c r="L224" i="3"/>
  <c r="M224" i="3"/>
  <c r="N224" i="3"/>
  <c r="O224" i="3"/>
  <c r="P224" i="3"/>
  <c r="H224" i="3"/>
  <c r="H223" i="3"/>
  <c r="F225" i="3"/>
  <c r="F226" i="3"/>
  <c r="F227" i="3"/>
  <c r="F228" i="3"/>
  <c r="F223" i="3" s="1"/>
  <c r="F224" i="3"/>
  <c r="H229" i="3"/>
  <c r="G229" i="3"/>
  <c r="P229" i="3"/>
  <c r="O229" i="3"/>
  <c r="N229" i="3"/>
  <c r="M229" i="3"/>
  <c r="L229" i="3"/>
  <c r="K229" i="3"/>
  <c r="J229" i="3"/>
  <c r="I229" i="3"/>
  <c r="F229" i="3"/>
  <c r="P223" i="3" l="1"/>
  <c r="L223" i="3"/>
  <c r="G227" i="3"/>
  <c r="K223" i="3"/>
  <c r="G226" i="3"/>
  <c r="F37" i="2" s="1"/>
  <c r="G228" i="3"/>
  <c r="O223" i="3"/>
  <c r="N223" i="3"/>
  <c r="G224" i="3"/>
  <c r="E37" i="2" s="1"/>
  <c r="G223" i="3"/>
  <c r="K194" i="3" l="1"/>
  <c r="K20" i="3" l="1"/>
  <c r="Q31" i="2" l="1"/>
  <c r="Q30" i="2"/>
  <c r="P30" i="2"/>
  <c r="O31" i="2"/>
  <c r="O30" i="2"/>
  <c r="O25" i="2" l="1"/>
  <c r="M25" i="2"/>
  <c r="N25" i="2"/>
  <c r="L25" i="2"/>
  <c r="K25" i="2"/>
  <c r="J25" i="2"/>
  <c r="I25" i="2"/>
  <c r="O24" i="2"/>
  <c r="N24" i="2"/>
  <c r="M24" i="2"/>
  <c r="L24" i="2"/>
  <c r="K24" i="2"/>
  <c r="J24" i="2"/>
  <c r="I24" i="2"/>
  <c r="O23" i="2"/>
  <c r="N23" i="2"/>
  <c r="M23" i="2"/>
  <c r="L23" i="2"/>
  <c r="K23" i="2"/>
  <c r="J23" i="2"/>
  <c r="I23" i="2"/>
  <c r="O22" i="2"/>
  <c r="N22" i="2"/>
  <c r="M22" i="2"/>
  <c r="L22" i="2"/>
  <c r="K22" i="2"/>
  <c r="I22" i="2"/>
  <c r="J22" i="2" s="1"/>
  <c r="N21" i="2"/>
  <c r="M21" i="2"/>
  <c r="L21" i="2"/>
  <c r="K21" i="2"/>
  <c r="J21" i="2"/>
  <c r="I21" i="2"/>
  <c r="H81" i="3" l="1"/>
  <c r="I81" i="3"/>
  <c r="J81" i="3"/>
  <c r="K81" i="3"/>
  <c r="L81" i="3"/>
  <c r="M81" i="3"/>
  <c r="N81" i="3"/>
  <c r="O81" i="3"/>
  <c r="P81" i="3"/>
  <c r="H82" i="3"/>
  <c r="I82" i="3"/>
  <c r="J82" i="3"/>
  <c r="K82" i="3"/>
  <c r="L82" i="3"/>
  <c r="M82" i="3"/>
  <c r="N82" i="3"/>
  <c r="O82" i="3"/>
  <c r="P82" i="3"/>
  <c r="H83" i="3"/>
  <c r="I83" i="3"/>
  <c r="J83" i="3"/>
  <c r="K83" i="3"/>
  <c r="L83" i="3"/>
  <c r="M83" i="3"/>
  <c r="N83" i="3"/>
  <c r="O83" i="3"/>
  <c r="P83" i="3"/>
  <c r="H84" i="3"/>
  <c r="I84" i="3"/>
  <c r="J84" i="3"/>
  <c r="K84" i="3"/>
  <c r="L84" i="3"/>
  <c r="M84" i="3"/>
  <c r="N84" i="3"/>
  <c r="O84" i="3"/>
  <c r="P84" i="3"/>
  <c r="I80" i="3"/>
  <c r="J80" i="3"/>
  <c r="L80" i="3"/>
  <c r="M80" i="3"/>
  <c r="N80" i="3"/>
  <c r="O80" i="3"/>
  <c r="P80" i="3"/>
  <c r="H183" i="3"/>
  <c r="I183" i="3"/>
  <c r="J183" i="3"/>
  <c r="K183" i="3"/>
  <c r="L183" i="3"/>
  <c r="M183" i="3"/>
  <c r="N183" i="3"/>
  <c r="O183" i="3"/>
  <c r="P183" i="3"/>
  <c r="H184" i="3"/>
  <c r="I184" i="3"/>
  <c r="J184" i="3"/>
  <c r="K184" i="3"/>
  <c r="L184" i="3"/>
  <c r="M184" i="3"/>
  <c r="N184" i="3"/>
  <c r="O184" i="3"/>
  <c r="P184" i="3"/>
  <c r="H185" i="3"/>
  <c r="I185" i="3"/>
  <c r="J185" i="3"/>
  <c r="K185" i="3"/>
  <c r="L185" i="3"/>
  <c r="M185" i="3"/>
  <c r="N185" i="3"/>
  <c r="O185" i="3"/>
  <c r="P185" i="3"/>
  <c r="H186" i="3"/>
  <c r="I186" i="3"/>
  <c r="J186" i="3"/>
  <c r="K186" i="3"/>
  <c r="L186" i="3"/>
  <c r="N186" i="3"/>
  <c r="O186" i="3"/>
  <c r="P186" i="3"/>
  <c r="I182" i="3"/>
  <c r="J182" i="3"/>
  <c r="K182" i="3"/>
  <c r="L182" i="3"/>
  <c r="O182" i="3"/>
  <c r="P182" i="3"/>
  <c r="H182" i="3"/>
  <c r="G185" i="3" l="1"/>
  <c r="G82" i="3"/>
  <c r="G183" i="3"/>
  <c r="G84" i="3"/>
  <c r="G83" i="3"/>
  <c r="G184" i="3"/>
  <c r="G81" i="3"/>
  <c r="K140" i="3"/>
  <c r="K139" i="3" s="1"/>
  <c r="P139" i="3"/>
  <c r="O139" i="3"/>
  <c r="N139" i="3"/>
  <c r="M139" i="3"/>
  <c r="L139" i="3"/>
  <c r="J139" i="3"/>
  <c r="I139" i="3"/>
  <c r="H139" i="3"/>
  <c r="F139" i="3"/>
  <c r="G138" i="3"/>
  <c r="G137" i="3"/>
  <c r="G136" i="3"/>
  <c r="G135" i="3"/>
  <c r="G134" i="3"/>
  <c r="P133" i="3"/>
  <c r="O133" i="3"/>
  <c r="N133" i="3"/>
  <c r="M133" i="3"/>
  <c r="L133" i="3"/>
  <c r="K133" i="3"/>
  <c r="J133" i="3"/>
  <c r="I133" i="3"/>
  <c r="H133" i="3"/>
  <c r="F133" i="3"/>
  <c r="G132" i="3"/>
  <c r="G131" i="3"/>
  <c r="G130" i="3"/>
  <c r="G129" i="3"/>
  <c r="G128" i="3"/>
  <c r="P127" i="3"/>
  <c r="O127" i="3"/>
  <c r="N127" i="3"/>
  <c r="M127" i="3"/>
  <c r="L127" i="3"/>
  <c r="K127" i="3"/>
  <c r="J127" i="3"/>
  <c r="I127" i="3"/>
  <c r="H127" i="3"/>
  <c r="F127" i="3"/>
  <c r="G126" i="3"/>
  <c r="G125" i="3"/>
  <c r="G124" i="3"/>
  <c r="G123" i="3"/>
  <c r="G122" i="3"/>
  <c r="P121" i="3"/>
  <c r="O121" i="3"/>
  <c r="N121" i="3"/>
  <c r="M121" i="3"/>
  <c r="L121" i="3"/>
  <c r="K121" i="3"/>
  <c r="J121" i="3"/>
  <c r="I121" i="3"/>
  <c r="H121" i="3"/>
  <c r="F121" i="3"/>
  <c r="G127" i="3" l="1"/>
  <c r="G140" i="3"/>
  <c r="G139" i="3" s="1"/>
  <c r="K80" i="3"/>
  <c r="F26" i="2"/>
  <c r="G121" i="3"/>
  <c r="G133" i="3"/>
  <c r="G80" i="3" l="1"/>
  <c r="P151" i="3"/>
  <c r="O151" i="3"/>
  <c r="N151" i="3"/>
  <c r="M151" i="3"/>
  <c r="L151" i="3"/>
  <c r="K151" i="3"/>
  <c r="J151" i="3"/>
  <c r="I151" i="3"/>
  <c r="H151" i="3"/>
  <c r="F151" i="3"/>
  <c r="G151" i="3" l="1"/>
  <c r="M194" i="3"/>
  <c r="M198" i="3"/>
  <c r="P193" i="3"/>
  <c r="O193" i="3"/>
  <c r="N193" i="3"/>
  <c r="L193" i="3"/>
  <c r="K193" i="3"/>
  <c r="J193" i="3"/>
  <c r="I193" i="3"/>
  <c r="H193" i="3"/>
  <c r="F193" i="3"/>
  <c r="M165" i="3"/>
  <c r="G165" i="3" s="1"/>
  <c r="M186" i="3" l="1"/>
  <c r="G186" i="3" s="1"/>
  <c r="G198" i="3"/>
  <c r="M182" i="3"/>
  <c r="G182" i="3" s="1"/>
  <c r="E34" i="2" s="1"/>
  <c r="G194" i="3"/>
  <c r="G193" i="3" s="1"/>
  <c r="M193" i="3"/>
  <c r="P67" i="3"/>
  <c r="O67" i="3"/>
  <c r="N67" i="3"/>
  <c r="M67" i="3"/>
  <c r="L67" i="3"/>
  <c r="K67" i="3"/>
  <c r="J67" i="3"/>
  <c r="I67" i="3"/>
  <c r="H67" i="3"/>
  <c r="F67" i="3"/>
  <c r="M56" i="3"/>
  <c r="N56" i="3"/>
  <c r="O56" i="3"/>
  <c r="P56" i="3"/>
  <c r="O20" i="3"/>
  <c r="N20" i="3"/>
  <c r="F20" i="3"/>
  <c r="O145" i="3"/>
  <c r="O120" i="3"/>
  <c r="O119" i="3"/>
  <c r="O118" i="3"/>
  <c r="O117" i="3"/>
  <c r="O116" i="3"/>
  <c r="O109" i="3"/>
  <c r="O108" i="3"/>
  <c r="O107" i="3"/>
  <c r="O106" i="3"/>
  <c r="O105" i="3"/>
  <c r="O104" i="3"/>
  <c r="O205" i="3"/>
  <c r="O204" i="3"/>
  <c r="O203" i="3"/>
  <c r="O202" i="3"/>
  <c r="O201" i="3"/>
  <c r="O200" i="3"/>
  <c r="O175" i="3"/>
  <c r="O174" i="3"/>
  <c r="O173" i="3"/>
  <c r="O172" i="3"/>
  <c r="O171" i="3"/>
  <c r="O170" i="3"/>
  <c r="O187" i="3"/>
  <c r="O181" i="3"/>
  <c r="O217" i="3"/>
  <c r="O216" i="3"/>
  <c r="O215" i="3"/>
  <c r="O214" i="3"/>
  <c r="O213" i="3"/>
  <c r="O212" i="3"/>
  <c r="O163" i="3"/>
  <c r="O162" i="3"/>
  <c r="O161" i="3"/>
  <c r="O160" i="3"/>
  <c r="O159" i="3"/>
  <c r="O158" i="3"/>
  <c r="O97" i="3"/>
  <c r="O96" i="3"/>
  <c r="O95" i="3"/>
  <c r="O94" i="3"/>
  <c r="O93" i="3"/>
  <c r="O92" i="3"/>
  <c r="O85" i="3"/>
  <c r="O79" i="3"/>
  <c r="O61" i="3"/>
  <c r="O60" i="3"/>
  <c r="O59" i="3"/>
  <c r="O58" i="3"/>
  <c r="O57" i="3"/>
  <c r="O49" i="3"/>
  <c r="O48" i="3"/>
  <c r="O47" i="3"/>
  <c r="O46" i="3"/>
  <c r="O45" i="3"/>
  <c r="O44" i="3"/>
  <c r="O37" i="3"/>
  <c r="O24" i="3"/>
  <c r="K47" i="1" s="1"/>
  <c r="O23" i="3"/>
  <c r="O22" i="3"/>
  <c r="K45" i="1" s="1"/>
  <c r="O21" i="3"/>
  <c r="K46" i="1" l="1"/>
  <c r="O115" i="3"/>
  <c r="K44" i="1"/>
  <c r="G32" i="3"/>
  <c r="G31" i="3" s="1"/>
  <c r="K43" i="1"/>
  <c r="U32" i="3"/>
  <c r="O25" i="3"/>
  <c r="O55" i="3"/>
  <c r="O19" i="3"/>
  <c r="O31" i="3"/>
  <c r="O43" i="3"/>
  <c r="O91" i="3"/>
  <c r="O211" i="3"/>
  <c r="O199" i="3"/>
  <c r="O103" i="3"/>
  <c r="G67" i="3"/>
  <c r="O169" i="3"/>
  <c r="O157" i="3"/>
  <c r="H31" i="3"/>
  <c r="N145" i="3" l="1"/>
  <c r="N120" i="3"/>
  <c r="N117" i="3"/>
  <c r="N118" i="3"/>
  <c r="N119" i="3"/>
  <c r="N116" i="3"/>
  <c r="N109" i="3"/>
  <c r="N108" i="3"/>
  <c r="N105" i="3"/>
  <c r="N106" i="3"/>
  <c r="N107" i="3"/>
  <c r="N104" i="3"/>
  <c r="N205" i="3"/>
  <c r="N204" i="3"/>
  <c r="N201" i="3"/>
  <c r="N202" i="3"/>
  <c r="N203" i="3"/>
  <c r="N200" i="3"/>
  <c r="N175" i="3"/>
  <c r="N174" i="3"/>
  <c r="N171" i="3"/>
  <c r="N172" i="3"/>
  <c r="N173" i="3"/>
  <c r="N170" i="3"/>
  <c r="N187" i="3"/>
  <c r="N217" i="3"/>
  <c r="N216" i="3"/>
  <c r="N213" i="3"/>
  <c r="N214" i="3"/>
  <c r="N215" i="3"/>
  <c r="N212" i="3"/>
  <c r="N163" i="3"/>
  <c r="N162" i="3"/>
  <c r="N159" i="3"/>
  <c r="N160" i="3"/>
  <c r="N161" i="3"/>
  <c r="N158" i="3"/>
  <c r="N97" i="3"/>
  <c r="N96" i="3"/>
  <c r="N93" i="3"/>
  <c r="N94" i="3"/>
  <c r="N95" i="3"/>
  <c r="N92" i="3"/>
  <c r="N85" i="3"/>
  <c r="N61" i="3"/>
  <c r="N60" i="3"/>
  <c r="N57" i="3"/>
  <c r="N58" i="3"/>
  <c r="N59" i="3"/>
  <c r="N49" i="3"/>
  <c r="N48" i="3"/>
  <c r="N45" i="3"/>
  <c r="N46" i="3"/>
  <c r="N47" i="3"/>
  <c r="N44" i="3"/>
  <c r="N37" i="3"/>
  <c r="N25" i="3"/>
  <c r="N21" i="3"/>
  <c r="N22" i="3"/>
  <c r="N23" i="3"/>
  <c r="N24" i="3"/>
  <c r="J47" i="1" l="1"/>
  <c r="J46" i="1"/>
  <c r="J45" i="1"/>
  <c r="J44" i="1"/>
  <c r="J43" i="1"/>
  <c r="N43" i="3"/>
  <c r="N91" i="3"/>
  <c r="N157" i="3"/>
  <c r="N199" i="3"/>
  <c r="N115" i="3"/>
  <c r="N19" i="3"/>
  <c r="N169" i="3"/>
  <c r="N103" i="3"/>
  <c r="N31" i="3"/>
  <c r="N181" i="3"/>
  <c r="N211" i="3"/>
  <c r="N79" i="3"/>
  <c r="N55" i="3"/>
  <c r="K41" i="1" l="1"/>
  <c r="F145" i="3"/>
  <c r="L20" i="3"/>
  <c r="L21" i="3"/>
  <c r="L22" i="3"/>
  <c r="L23" i="3"/>
  <c r="L24" i="3"/>
  <c r="L25" i="3"/>
  <c r="L37" i="3"/>
  <c r="L44" i="3"/>
  <c r="L45" i="3"/>
  <c r="L46" i="3"/>
  <c r="L47" i="3"/>
  <c r="L48" i="3"/>
  <c r="L49" i="3"/>
  <c r="L56" i="3"/>
  <c r="L57" i="3"/>
  <c r="L58" i="3"/>
  <c r="L59" i="3"/>
  <c r="L60" i="3"/>
  <c r="L61" i="3"/>
  <c r="L85" i="3"/>
  <c r="L92" i="3"/>
  <c r="L93" i="3"/>
  <c r="L94" i="3"/>
  <c r="L95" i="3"/>
  <c r="L96" i="3"/>
  <c r="L97" i="3"/>
  <c r="L158" i="3"/>
  <c r="L159" i="3"/>
  <c r="L160" i="3"/>
  <c r="L161" i="3"/>
  <c r="L162" i="3"/>
  <c r="L163" i="3"/>
  <c r="L212" i="3"/>
  <c r="L213" i="3"/>
  <c r="L214" i="3"/>
  <c r="L215" i="3"/>
  <c r="L216" i="3"/>
  <c r="L217" i="3"/>
  <c r="L187" i="3"/>
  <c r="L170" i="3"/>
  <c r="L171" i="3"/>
  <c r="L172" i="3"/>
  <c r="L173" i="3"/>
  <c r="L174" i="3"/>
  <c r="L175" i="3"/>
  <c r="L200" i="3"/>
  <c r="L201" i="3"/>
  <c r="L202" i="3"/>
  <c r="L203" i="3"/>
  <c r="L204" i="3"/>
  <c r="L205" i="3"/>
  <c r="L104" i="3"/>
  <c r="L105" i="3"/>
  <c r="L106" i="3"/>
  <c r="L107" i="3"/>
  <c r="L108" i="3"/>
  <c r="L109" i="3"/>
  <c r="L116" i="3"/>
  <c r="L117" i="3"/>
  <c r="L118" i="3"/>
  <c r="L119" i="3"/>
  <c r="L120" i="3"/>
  <c r="L145" i="3"/>
  <c r="H116" i="3"/>
  <c r="P145" i="3"/>
  <c r="M145" i="3"/>
  <c r="K145" i="3"/>
  <c r="J145" i="3"/>
  <c r="I145" i="3"/>
  <c r="H145" i="3"/>
  <c r="H118" i="3"/>
  <c r="P120" i="3"/>
  <c r="M120" i="3"/>
  <c r="K120" i="3"/>
  <c r="J120" i="3"/>
  <c r="I120" i="3"/>
  <c r="H120" i="3"/>
  <c r="F120" i="3"/>
  <c r="P119" i="3"/>
  <c r="M119" i="3"/>
  <c r="K119" i="3"/>
  <c r="J119" i="3"/>
  <c r="I119" i="3"/>
  <c r="H119" i="3"/>
  <c r="F119" i="3"/>
  <c r="P118" i="3"/>
  <c r="M118" i="3"/>
  <c r="K118" i="3"/>
  <c r="J118" i="3"/>
  <c r="I118" i="3"/>
  <c r="F118" i="3"/>
  <c r="P117" i="3"/>
  <c r="M117" i="3"/>
  <c r="K117" i="3"/>
  <c r="J117" i="3"/>
  <c r="I117" i="3"/>
  <c r="H117" i="3"/>
  <c r="F117" i="3"/>
  <c r="P116" i="3"/>
  <c r="M116" i="3"/>
  <c r="K116" i="3"/>
  <c r="J116" i="3"/>
  <c r="I116" i="3"/>
  <c r="F116" i="3"/>
  <c r="H46" i="1" l="1"/>
  <c r="H45" i="1"/>
  <c r="H44" i="1"/>
  <c r="H47" i="1"/>
  <c r="H43" i="1"/>
  <c r="L103" i="3"/>
  <c r="L169" i="3"/>
  <c r="L211" i="3"/>
  <c r="L55" i="3"/>
  <c r="L31" i="3"/>
  <c r="L115" i="3"/>
  <c r="L199" i="3"/>
  <c r="L181" i="3"/>
  <c r="L157" i="3"/>
  <c r="L91" i="3"/>
  <c r="L79" i="3"/>
  <c r="L43" i="3"/>
  <c r="L19" i="3"/>
  <c r="F115" i="3"/>
  <c r="H115" i="3"/>
  <c r="G118" i="3"/>
  <c r="G120" i="3"/>
  <c r="K115" i="3"/>
  <c r="G116" i="3"/>
  <c r="G145" i="3"/>
  <c r="G119" i="3"/>
  <c r="I115" i="3"/>
  <c r="M115" i="3"/>
  <c r="G117" i="3"/>
  <c r="P115" i="3"/>
  <c r="J115" i="3"/>
  <c r="G115" i="3" l="1"/>
  <c r="P109" i="3" l="1"/>
  <c r="M109" i="3"/>
  <c r="K109" i="3"/>
  <c r="J109" i="3"/>
  <c r="I109" i="3"/>
  <c r="H109" i="3"/>
  <c r="F109" i="3"/>
  <c r="P108" i="3"/>
  <c r="M108" i="3"/>
  <c r="K108" i="3"/>
  <c r="J108" i="3"/>
  <c r="I108" i="3"/>
  <c r="H108" i="3"/>
  <c r="F108" i="3"/>
  <c r="P107" i="3"/>
  <c r="M107" i="3"/>
  <c r="K107" i="3"/>
  <c r="J107" i="3"/>
  <c r="I107" i="3"/>
  <c r="H107" i="3"/>
  <c r="F107" i="3"/>
  <c r="P106" i="3"/>
  <c r="M106" i="3"/>
  <c r="K106" i="3"/>
  <c r="J106" i="3"/>
  <c r="I106" i="3"/>
  <c r="H106" i="3"/>
  <c r="F106" i="3"/>
  <c r="P105" i="3"/>
  <c r="M105" i="3"/>
  <c r="K105" i="3"/>
  <c r="J105" i="3"/>
  <c r="I105" i="3"/>
  <c r="H105" i="3"/>
  <c r="F105" i="3"/>
  <c r="P104" i="3"/>
  <c r="M104" i="3"/>
  <c r="K104" i="3"/>
  <c r="J104" i="3"/>
  <c r="I104" i="3"/>
  <c r="H104" i="3"/>
  <c r="F104" i="3"/>
  <c r="P205" i="3"/>
  <c r="M205" i="3"/>
  <c r="K205" i="3"/>
  <c r="J205" i="3"/>
  <c r="I205" i="3"/>
  <c r="H205" i="3"/>
  <c r="F205" i="3"/>
  <c r="P204" i="3"/>
  <c r="M204" i="3"/>
  <c r="K204" i="3"/>
  <c r="J204" i="3"/>
  <c r="I204" i="3"/>
  <c r="H204" i="3"/>
  <c r="F204" i="3"/>
  <c r="P203" i="3"/>
  <c r="M203" i="3"/>
  <c r="K203" i="3"/>
  <c r="J203" i="3"/>
  <c r="I203" i="3"/>
  <c r="H203" i="3"/>
  <c r="G203" i="3" s="1"/>
  <c r="F203" i="3"/>
  <c r="P202" i="3"/>
  <c r="M202" i="3"/>
  <c r="K202" i="3"/>
  <c r="J202" i="3"/>
  <c r="I202" i="3"/>
  <c r="H202" i="3"/>
  <c r="F202" i="3"/>
  <c r="P201" i="3"/>
  <c r="M201" i="3"/>
  <c r="K201" i="3"/>
  <c r="J201" i="3"/>
  <c r="I201" i="3"/>
  <c r="H201" i="3"/>
  <c r="F201" i="3"/>
  <c r="P200" i="3"/>
  <c r="G200" i="3" s="1"/>
  <c r="E35" i="2" s="1"/>
  <c r="M200" i="3"/>
  <c r="K200" i="3"/>
  <c r="J200" i="3"/>
  <c r="I200" i="3"/>
  <c r="H200" i="3"/>
  <c r="F200" i="3"/>
  <c r="G201" i="3" l="1"/>
  <c r="G204" i="3"/>
  <c r="G202" i="3"/>
  <c r="K199" i="3"/>
  <c r="G107" i="3"/>
  <c r="J103" i="3"/>
  <c r="G106" i="3"/>
  <c r="H199" i="3"/>
  <c r="F199" i="3"/>
  <c r="M199" i="3"/>
  <c r="F103" i="3"/>
  <c r="K103" i="3"/>
  <c r="M103" i="3"/>
  <c r="G108" i="3"/>
  <c r="G105" i="3"/>
  <c r="G109" i="3"/>
  <c r="P199" i="3"/>
  <c r="P103" i="3"/>
  <c r="H103" i="3"/>
  <c r="G104" i="3"/>
  <c r="I103" i="3"/>
  <c r="G205" i="3"/>
  <c r="I199" i="3"/>
  <c r="J199" i="3"/>
  <c r="F35" i="2" l="1"/>
  <c r="G199" i="3"/>
  <c r="G103" i="3"/>
  <c r="F187" i="3" l="1"/>
  <c r="F174" i="3"/>
  <c r="F171" i="3"/>
  <c r="F172" i="3"/>
  <c r="F173" i="3"/>
  <c r="P174" i="3"/>
  <c r="M174" i="3"/>
  <c r="K174" i="3"/>
  <c r="J174" i="3"/>
  <c r="I174" i="3"/>
  <c r="H174" i="3"/>
  <c r="P173" i="3"/>
  <c r="M173" i="3"/>
  <c r="K173" i="3"/>
  <c r="J173" i="3"/>
  <c r="I173" i="3"/>
  <c r="H173" i="3"/>
  <c r="P172" i="3"/>
  <c r="M172" i="3"/>
  <c r="K172" i="3"/>
  <c r="J172" i="3"/>
  <c r="I172" i="3"/>
  <c r="H172" i="3"/>
  <c r="P171" i="3"/>
  <c r="M171" i="3"/>
  <c r="K171" i="3"/>
  <c r="J171" i="3"/>
  <c r="I171" i="3"/>
  <c r="H171" i="3"/>
  <c r="P170" i="3"/>
  <c r="M170" i="3"/>
  <c r="K170" i="3"/>
  <c r="J170" i="3"/>
  <c r="I170" i="3"/>
  <c r="H170" i="3"/>
  <c r="F183" i="3"/>
  <c r="F184" i="3"/>
  <c r="F185" i="3"/>
  <c r="F186" i="3"/>
  <c r="F182" i="3"/>
  <c r="F213" i="3"/>
  <c r="F214" i="3"/>
  <c r="F215" i="3"/>
  <c r="F216" i="3"/>
  <c r="F212" i="3"/>
  <c r="P216" i="3"/>
  <c r="M216" i="3"/>
  <c r="K216" i="3"/>
  <c r="J216" i="3"/>
  <c r="I216" i="3"/>
  <c r="H216" i="3"/>
  <c r="P215" i="3"/>
  <c r="M215" i="3"/>
  <c r="K215" i="3"/>
  <c r="J215" i="3"/>
  <c r="I215" i="3"/>
  <c r="H215" i="3"/>
  <c r="P214" i="3"/>
  <c r="M214" i="3"/>
  <c r="K214" i="3"/>
  <c r="J214" i="3"/>
  <c r="I214" i="3"/>
  <c r="H214" i="3"/>
  <c r="P213" i="3"/>
  <c r="M213" i="3"/>
  <c r="K213" i="3"/>
  <c r="J213" i="3"/>
  <c r="I213" i="3"/>
  <c r="H213" i="3"/>
  <c r="P212" i="3"/>
  <c r="M212" i="3"/>
  <c r="K212" i="3"/>
  <c r="J212" i="3"/>
  <c r="I212" i="3"/>
  <c r="I211" i="3" s="1"/>
  <c r="H212" i="3"/>
  <c r="J162" i="3"/>
  <c r="F159" i="3"/>
  <c r="F160" i="3"/>
  <c r="F161" i="3"/>
  <c r="F162" i="3"/>
  <c r="P162" i="3"/>
  <c r="M162" i="3"/>
  <c r="K162" i="3"/>
  <c r="I162" i="3"/>
  <c r="H162" i="3"/>
  <c r="P161" i="3"/>
  <c r="M161" i="3"/>
  <c r="K161" i="3"/>
  <c r="J161" i="3"/>
  <c r="I161" i="3"/>
  <c r="H161" i="3"/>
  <c r="P160" i="3"/>
  <c r="M160" i="3"/>
  <c r="K160" i="3"/>
  <c r="J160" i="3"/>
  <c r="I160" i="3"/>
  <c r="H160" i="3"/>
  <c r="P159" i="3"/>
  <c r="M159" i="3"/>
  <c r="K159" i="3"/>
  <c r="J159" i="3"/>
  <c r="I159" i="3"/>
  <c r="H159" i="3"/>
  <c r="P158" i="3"/>
  <c r="M158" i="3"/>
  <c r="K158" i="3"/>
  <c r="G43" i="1" s="1"/>
  <c r="J158" i="3"/>
  <c r="I158" i="3"/>
  <c r="F93" i="3"/>
  <c r="F94" i="3"/>
  <c r="F95" i="3"/>
  <c r="F96" i="3"/>
  <c r="F92" i="3"/>
  <c r="P96" i="3"/>
  <c r="M96" i="3"/>
  <c r="K96" i="3"/>
  <c r="J96" i="3"/>
  <c r="I96" i="3"/>
  <c r="H96" i="3"/>
  <c r="P95" i="3"/>
  <c r="M95" i="3"/>
  <c r="K95" i="3"/>
  <c r="J95" i="3"/>
  <c r="I95" i="3"/>
  <c r="H95" i="3"/>
  <c r="P94" i="3"/>
  <c r="M94" i="3"/>
  <c r="K94" i="3"/>
  <c r="J94" i="3"/>
  <c r="I94" i="3"/>
  <c r="H94" i="3"/>
  <c r="P93" i="3"/>
  <c r="M93" i="3"/>
  <c r="K93" i="3"/>
  <c r="J93" i="3"/>
  <c r="I93" i="3"/>
  <c r="H93" i="3"/>
  <c r="P92" i="3"/>
  <c r="P91" i="3" s="1"/>
  <c r="M92" i="3"/>
  <c r="K92" i="3"/>
  <c r="J92" i="3"/>
  <c r="I92" i="3"/>
  <c r="H92" i="3"/>
  <c r="H79" i="3"/>
  <c r="P60" i="3"/>
  <c r="F57" i="3"/>
  <c r="F58" i="3"/>
  <c r="F59" i="3"/>
  <c r="F60" i="3"/>
  <c r="F56" i="3"/>
  <c r="M60" i="3"/>
  <c r="K60" i="3"/>
  <c r="J60" i="3"/>
  <c r="I60" i="3"/>
  <c r="H60" i="3"/>
  <c r="P59" i="3"/>
  <c r="M59" i="3"/>
  <c r="K59" i="3"/>
  <c r="J59" i="3"/>
  <c r="I59" i="3"/>
  <c r="H59" i="3"/>
  <c r="P58" i="3"/>
  <c r="M58" i="3"/>
  <c r="K58" i="3"/>
  <c r="J58" i="3"/>
  <c r="I58" i="3"/>
  <c r="H58" i="3"/>
  <c r="P57" i="3"/>
  <c r="M57" i="3"/>
  <c r="K57" i="3"/>
  <c r="J57" i="3"/>
  <c r="I57" i="3"/>
  <c r="H57" i="3"/>
  <c r="K56" i="3"/>
  <c r="K55" i="3" s="1"/>
  <c r="J56" i="3"/>
  <c r="I56" i="3"/>
  <c r="H56" i="3"/>
  <c r="F45" i="3"/>
  <c r="F46" i="3"/>
  <c r="F47" i="3"/>
  <c r="F48" i="3"/>
  <c r="F44" i="3"/>
  <c r="H48" i="3"/>
  <c r="P48" i="3"/>
  <c r="M48" i="3"/>
  <c r="K48" i="3"/>
  <c r="J48" i="3"/>
  <c r="I48" i="3"/>
  <c r="P47" i="3"/>
  <c r="M47" i="3"/>
  <c r="K47" i="3"/>
  <c r="J47" i="3"/>
  <c r="I47" i="3"/>
  <c r="H47" i="3"/>
  <c r="P46" i="3"/>
  <c r="M46" i="3"/>
  <c r="K46" i="3"/>
  <c r="J46" i="3"/>
  <c r="I46" i="3"/>
  <c r="H46" i="3"/>
  <c r="P45" i="3"/>
  <c r="M45" i="3"/>
  <c r="K45" i="3"/>
  <c r="J45" i="3"/>
  <c r="I45" i="3"/>
  <c r="H45" i="3"/>
  <c r="P44" i="3"/>
  <c r="M44" i="3"/>
  <c r="K44" i="3"/>
  <c r="J44" i="3"/>
  <c r="I44" i="3"/>
  <c r="H44" i="3"/>
  <c r="H21" i="3"/>
  <c r="I21" i="3"/>
  <c r="E44" i="1" s="1"/>
  <c r="J21" i="3"/>
  <c r="F44" i="1" s="1"/>
  <c r="K21" i="3"/>
  <c r="M21" i="3"/>
  <c r="I44" i="1" s="1"/>
  <c r="P21" i="3"/>
  <c r="H22" i="3"/>
  <c r="I22" i="3"/>
  <c r="J22" i="3"/>
  <c r="F45" i="1" s="1"/>
  <c r="K22" i="3"/>
  <c r="G45" i="1" s="1"/>
  <c r="M22" i="3"/>
  <c r="I45" i="1" s="1"/>
  <c r="P22" i="3"/>
  <c r="H23" i="3"/>
  <c r="I23" i="3"/>
  <c r="E46" i="1" s="1"/>
  <c r="J23" i="3"/>
  <c r="F46" i="1" s="1"/>
  <c r="K23" i="3"/>
  <c r="M23" i="3"/>
  <c r="I46" i="1" s="1"/>
  <c r="P23" i="3"/>
  <c r="L46" i="1" s="1"/>
  <c r="H24" i="3"/>
  <c r="I24" i="3"/>
  <c r="J24" i="3"/>
  <c r="F47" i="1" s="1"/>
  <c r="K24" i="3"/>
  <c r="G47" i="1" s="1"/>
  <c r="M24" i="3"/>
  <c r="P24" i="3"/>
  <c r="F21" i="3"/>
  <c r="F22" i="3"/>
  <c r="F23" i="3"/>
  <c r="F24" i="3"/>
  <c r="I20" i="3"/>
  <c r="J20" i="3"/>
  <c r="F43" i="1" s="1"/>
  <c r="M20" i="3"/>
  <c r="I43" i="1" s="1"/>
  <c r="P20" i="3"/>
  <c r="H20" i="3"/>
  <c r="D43" i="1" s="1"/>
  <c r="P25" i="3"/>
  <c r="M25" i="3"/>
  <c r="K25" i="3"/>
  <c r="J25" i="3"/>
  <c r="I25" i="3"/>
  <c r="H25" i="3"/>
  <c r="F25" i="3"/>
  <c r="P37" i="3"/>
  <c r="M37" i="3"/>
  <c r="K37" i="3"/>
  <c r="J37" i="3"/>
  <c r="I37" i="3"/>
  <c r="H37" i="3"/>
  <c r="P49" i="3"/>
  <c r="M49" i="3"/>
  <c r="K49" i="3"/>
  <c r="J49" i="3"/>
  <c r="I49" i="3"/>
  <c r="H49" i="3"/>
  <c r="F49" i="3"/>
  <c r="P61" i="3"/>
  <c r="M61" i="3"/>
  <c r="K61" i="3"/>
  <c r="J61" i="3"/>
  <c r="I61" i="3"/>
  <c r="H61" i="3"/>
  <c r="F61" i="3"/>
  <c r="P85" i="3"/>
  <c r="M85" i="3"/>
  <c r="K85" i="3"/>
  <c r="J85" i="3"/>
  <c r="I85" i="3"/>
  <c r="H85" i="3"/>
  <c r="F85" i="3"/>
  <c r="F97" i="3"/>
  <c r="P97" i="3"/>
  <c r="M97" i="3"/>
  <c r="K97" i="3"/>
  <c r="J97" i="3"/>
  <c r="I97" i="3"/>
  <c r="H97" i="3"/>
  <c r="F163" i="3"/>
  <c r="P163" i="3"/>
  <c r="M163" i="3"/>
  <c r="K163" i="3"/>
  <c r="J163" i="3"/>
  <c r="I163" i="3"/>
  <c r="H163" i="3"/>
  <c r="P217" i="3"/>
  <c r="M217" i="3"/>
  <c r="K217" i="3"/>
  <c r="J217" i="3"/>
  <c r="I217" i="3"/>
  <c r="H217" i="3"/>
  <c r="F217" i="3"/>
  <c r="P187" i="3"/>
  <c r="M187" i="3"/>
  <c r="K187" i="3"/>
  <c r="J187" i="3"/>
  <c r="I187" i="3"/>
  <c r="H187" i="3"/>
  <c r="F175" i="3"/>
  <c r="H175" i="3"/>
  <c r="I175" i="3"/>
  <c r="J175" i="3"/>
  <c r="K175" i="3"/>
  <c r="M175" i="3"/>
  <c r="P175" i="3"/>
  <c r="E43" i="1" l="1"/>
  <c r="L47" i="1"/>
  <c r="E47" i="1"/>
  <c r="G46" i="1"/>
  <c r="L45" i="1"/>
  <c r="E45" i="1"/>
  <c r="G44" i="1"/>
  <c r="G41" i="1" s="1"/>
  <c r="I157" i="3"/>
  <c r="G158" i="3"/>
  <c r="E30" i="2" s="1"/>
  <c r="K211" i="3"/>
  <c r="G171" i="3"/>
  <c r="I47" i="1"/>
  <c r="G24" i="3"/>
  <c r="D47" i="1"/>
  <c r="N47" i="1" s="1"/>
  <c r="G22" i="3"/>
  <c r="D45" i="1"/>
  <c r="G161" i="3"/>
  <c r="G212" i="3"/>
  <c r="E36" i="2" s="1"/>
  <c r="G214" i="3"/>
  <c r="G216" i="3"/>
  <c r="G172" i="3"/>
  <c r="G174" i="3"/>
  <c r="G170" i="3"/>
  <c r="E32" i="2" s="1"/>
  <c r="G23" i="3"/>
  <c r="D46" i="1"/>
  <c r="N46" i="1" s="1"/>
  <c r="G21" i="3"/>
  <c r="D44" i="1"/>
  <c r="G160" i="3"/>
  <c r="G162" i="3"/>
  <c r="G213" i="3"/>
  <c r="G215" i="3"/>
  <c r="G173" i="3"/>
  <c r="L44" i="1"/>
  <c r="N44" i="1" s="1"/>
  <c r="G159" i="3"/>
  <c r="L43" i="1"/>
  <c r="G20" i="3"/>
  <c r="M19" i="3"/>
  <c r="G44" i="3"/>
  <c r="M55" i="3"/>
  <c r="J91" i="3"/>
  <c r="G94" i="3"/>
  <c r="J169" i="3"/>
  <c r="G48" i="3"/>
  <c r="F31" i="3"/>
  <c r="I55" i="3"/>
  <c r="H55" i="3"/>
  <c r="G58" i="3"/>
  <c r="M157" i="3"/>
  <c r="H211" i="3"/>
  <c r="M211" i="3"/>
  <c r="P169" i="3"/>
  <c r="J43" i="3"/>
  <c r="G45" i="3"/>
  <c r="G59" i="3"/>
  <c r="P181" i="3"/>
  <c r="I31" i="3"/>
  <c r="I43" i="3"/>
  <c r="M91" i="3"/>
  <c r="I19" i="3"/>
  <c r="H19" i="3"/>
  <c r="J31" i="3"/>
  <c r="P43" i="3"/>
  <c r="G46" i="3"/>
  <c r="G57" i="3"/>
  <c r="K79" i="3"/>
  <c r="H91" i="3"/>
  <c r="G95" i="3"/>
  <c r="G96" i="3"/>
  <c r="F91" i="3"/>
  <c r="I181" i="3"/>
  <c r="P211" i="3"/>
  <c r="K43" i="3"/>
  <c r="F43" i="3"/>
  <c r="J55" i="3"/>
  <c r="G60" i="3"/>
  <c r="P79" i="3"/>
  <c r="G93" i="3"/>
  <c r="F157" i="3"/>
  <c r="J211" i="3"/>
  <c r="F211" i="3"/>
  <c r="F181" i="3"/>
  <c r="M169" i="3"/>
  <c r="F169" i="3"/>
  <c r="H43" i="3"/>
  <c r="G47" i="3"/>
  <c r="J79" i="3"/>
  <c r="M79" i="3"/>
  <c r="G92" i="3"/>
  <c r="I91" i="3"/>
  <c r="H157" i="3"/>
  <c r="J181" i="3"/>
  <c r="M181" i="3"/>
  <c r="I169" i="3"/>
  <c r="K157" i="3"/>
  <c r="P157" i="3"/>
  <c r="K169" i="3"/>
  <c r="K181" i="3"/>
  <c r="E26" i="2"/>
  <c r="G49" i="3"/>
  <c r="G61" i="3"/>
  <c r="E20" i="2"/>
  <c r="M31" i="3"/>
  <c r="K31" i="3"/>
  <c r="G187" i="3"/>
  <c r="J157" i="3"/>
  <c r="M43" i="3"/>
  <c r="G37" i="3"/>
  <c r="P31" i="3"/>
  <c r="P55" i="3"/>
  <c r="K19" i="3"/>
  <c r="P19" i="3"/>
  <c r="G25" i="3"/>
  <c r="H169" i="3"/>
  <c r="H181" i="3"/>
  <c r="K91" i="3"/>
  <c r="F79" i="3"/>
  <c r="I79" i="3"/>
  <c r="F55" i="3"/>
  <c r="G56" i="3"/>
  <c r="J19" i="3"/>
  <c r="F19" i="3"/>
  <c r="G85" i="3"/>
  <c r="G97" i="3"/>
  <c r="G163" i="3"/>
  <c r="G217" i="3"/>
  <c r="G175" i="3"/>
  <c r="N43" i="1" l="1"/>
  <c r="N45" i="1"/>
  <c r="G19" i="3"/>
  <c r="E18" i="2"/>
  <c r="F32" i="2"/>
  <c r="F30" i="2"/>
  <c r="F34" i="2"/>
  <c r="F20" i="2"/>
  <c r="F36" i="2"/>
  <c r="L41" i="1"/>
  <c r="J41" i="1"/>
  <c r="G43" i="3"/>
  <c r="E41" i="1"/>
  <c r="G91" i="3"/>
  <c r="G169" i="3"/>
  <c r="G211" i="3"/>
  <c r="F18" i="2"/>
  <c r="D41" i="1"/>
  <c r="I41" i="1"/>
  <c r="G79" i="3"/>
  <c r="G181" i="3"/>
  <c r="H41" i="1"/>
  <c r="F41" i="1"/>
  <c r="G157" i="3"/>
  <c r="G55" i="3"/>
  <c r="N41" i="1" l="1"/>
</calcChain>
</file>

<file path=xl/sharedStrings.xml><?xml version="1.0" encoding="utf-8"?>
<sst xmlns="http://schemas.openxmlformats.org/spreadsheetml/2006/main" count="680" uniqueCount="248">
  <si>
    <t xml:space="preserve">Перечень мероприятий подпрограммы </t>
  </si>
  <si>
    <t>(наименование подпрограммы)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</si>
  <si>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</si>
  <si>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</si>
  <si>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</si>
  <si>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Всего, (тыс. руб.)</t>
  </si>
  <si>
    <t>Объем финансирования по годам (тыс. руб.)</t>
  </si>
  <si>
    <t>Ответственный за выполнение мероприятия подпрограммы</t>
  </si>
  <si>
    <t>Результаты выполнения мероприятий подпрограммы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</si>
  <si>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</si>
  <si>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</si>
  <si>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</si>
  <si>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</si>
  <si>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</si>
  <si>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</si>
  <si>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</si>
  <si>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1.</t>
  </si>
  <si>
    <t>Итого</t>
  </si>
  <si>
    <t>МБУ "КФСК"</t>
  </si>
  <si>
    <t>Средства бюджета МО "Кингисеппское городское поселение"</t>
  </si>
  <si>
    <t>Средства бюджета МО "Кингисеппский муниципальный район"</t>
  </si>
  <si>
    <t>-</t>
  </si>
  <si>
    <t>Средства федерального бюджета</t>
  </si>
  <si>
    <t>Средства бюджета Ленинградской области</t>
  </si>
  <si>
    <t>2.</t>
  </si>
  <si>
    <t xml:space="preserve"> </t>
  </si>
  <si>
    <t>3.</t>
  </si>
  <si>
    <t>4.</t>
  </si>
  <si>
    <t>5.</t>
  </si>
  <si>
    <t>2016 г.</t>
  </si>
  <si>
    <t>Кол-во капитально отремонтированных объектов. – 1 объект</t>
  </si>
  <si>
    <t>6.</t>
  </si>
  <si>
    <t>Кол-во отремонтированных  спортивных объектов. – 1 объект</t>
  </si>
  <si>
    <t>7.</t>
  </si>
  <si>
    <t>Средства бюджета МО "Кингисеппское городское поселение</t>
  </si>
  <si>
    <t>8.</t>
  </si>
  <si>
    <t>2015 г.</t>
  </si>
  <si>
    <t>В 2015 г.: Количество пандусов – 1шт.</t>
  </si>
  <si>
    <t>№ п/п</t>
  </si>
  <si>
    <t>Объём финансирования мероприятия в 2013 году (тыс.руб.) *</t>
  </si>
  <si>
    <t>Иные источники</t>
  </si>
  <si>
    <t>1.1.</t>
  </si>
  <si>
    <t>2.1.</t>
  </si>
  <si>
    <t>3.1.</t>
  </si>
  <si>
    <t>4.1.</t>
  </si>
  <si>
    <t>5.1.</t>
  </si>
  <si>
    <t>6.1.</t>
  </si>
  <si>
    <t>7.1.</t>
  </si>
  <si>
    <t>В 2015 г.: Количество пандусов – 1 шт.</t>
  </si>
  <si>
    <t>8.1.</t>
  </si>
  <si>
    <t>2016-2017 г.г.</t>
  </si>
  <si>
    <t xml:space="preserve">Планируемые результаты реализации муниципальной подпрограммы </t>
  </si>
  <si>
    <t>"Развитие физической культуры и массового спорта"</t>
  </si>
  <si>
    <t xml:space="preserve">наименование муниципальной программы (подпрограммы) 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</si>
  <si>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</si>
  <si>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</si>
  <si>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</si>
  <si>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</si>
  <si>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</si>
  <si>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</si>
  <si>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МО "Кингисеппское городское поселение"</t>
  </si>
  <si>
    <t>Другие источники</t>
  </si>
  <si>
    <t>ед.</t>
  </si>
  <si>
    <t>чел</t>
  </si>
  <si>
    <t>шт.</t>
  </si>
  <si>
    <t>чел.</t>
  </si>
  <si>
    <t>%</t>
  </si>
  <si>
    <t>Приложение № 1</t>
  </si>
  <si>
    <t>Паспорт подпрограммы</t>
  </si>
  <si>
    <t>Наименование подпрограммы</t>
  </si>
  <si>
    <t>Развитие физической культуры и массового спорта</t>
  </si>
  <si>
    <t>Цель подпрограммы</t>
  </si>
  <si>
    <t>1. Создание условий для развития физической культуры и массового спорта в Кингисеппском городском поселении</t>
  </si>
  <si>
    <t>2. Создание условий для  организации и проведения официальных физкультурных и спортивных мероприятий</t>
  </si>
  <si>
    <t>Муниципальный заказчик подпрограммы</t>
  </si>
  <si>
    <t>Соисполнители подпрограммы</t>
  </si>
  <si>
    <t>3. Региональная физкультурно-спортивная общественная организация «Клуб бокса «РИНГ»» Ленинградской области</t>
  </si>
  <si>
    <t>4. Общественная организация «Физкультурно-спортивная организация Кингисеппского муниципального района Ленинградской области «Футбольный клуб «ФОСФОРИТ»»</t>
  </si>
  <si>
    <t>5. Общественная организация «Кингисеппская местная спортивная федерация хоккея»</t>
  </si>
  <si>
    <t>6. Кингисеппская местная общественная организация «Спортивная федерация биатлона и лыжных гонок Кингисеппа»</t>
  </si>
  <si>
    <t>8. Ленинградская областная региональная общественная организация «Федерация Тхэквондо ГТФ Ленинградской области»</t>
  </si>
  <si>
    <t>9. Общественная организация «Спортивная шахматная федерация Кингисеппского района»</t>
  </si>
  <si>
    <t>10. Местная общественная организация «Кингисеппская федерация дзюдо»</t>
  </si>
  <si>
    <t>Задачи подпрограммы</t>
  </si>
  <si>
    <t>1. Организация работы спортивных клубных формирований;</t>
  </si>
  <si>
    <t>2. Поддержка  общественных спортивных организаций;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</si>
  <si>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</si>
  <si>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</si>
  <si>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</si>
  <si>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 рублей)</t>
  </si>
  <si>
    <t>Всего:</t>
  </si>
  <si>
    <t>в том числе:</t>
  </si>
  <si>
    <t>Планируемые результаты реализации подпрограммы</t>
  </si>
  <si>
    <t>1.Увеличение доли населения, систематически занимающегося физической культурой и спортом;</t>
  </si>
  <si>
    <t>7. Общественная организация «Кингисеппская местная спортивная федерация вольной борьбы»</t>
  </si>
  <si>
    <t>11. Местная общественная организация «Кингисеппская федерация рукопашного боя «Эверест»»</t>
  </si>
  <si>
    <t>12. Местная общественная организация «Кингисеппская федерация волейбола»</t>
  </si>
  <si>
    <t>13. Местная общественная организация «Кингисеппская федерация кикбоксинга «Ринг»</t>
  </si>
  <si>
    <t>2017 г.</t>
  </si>
  <si>
    <t>12.</t>
  </si>
  <si>
    <t>2.Увеличение количества подростков и молодёжи, занимающихся физической культурой и спортом;</t>
  </si>
  <si>
    <t>3. Увеличение количества и качества проводимых мероприятий;</t>
  </si>
  <si>
    <t>4. Увеличение количества участников проводимых мероприятий.</t>
  </si>
  <si>
    <t>Количество сертифицированных объектов в 2017 г. - 1 ед.</t>
  </si>
  <si>
    <t>14. Местная общественная организация "Кингисеппская федерация скалолазания и туризма"</t>
  </si>
  <si>
    <t>1. Муниципальное казенное учреждение «Центр культуры, спорта, молодежной политики и туризма»</t>
  </si>
  <si>
    <t>МКУ "Центр культуры, спорта, молодежной политики и туризма"</t>
  </si>
  <si>
    <t>МБУ "КФСК"; МКУ "Центр культуры, спорта, молодежной политики и туризма"</t>
  </si>
  <si>
    <t>13.</t>
  </si>
  <si>
    <t>2018 г.</t>
  </si>
  <si>
    <t>Количество объектов прошедших контрольно-исполнительную съемку в 2018 г. - 1 ед.</t>
  </si>
  <si>
    <t xml:space="preserve">16. Местная общественная организация «Кингисеппская федерация бильярд» </t>
  </si>
  <si>
    <t xml:space="preserve">15. Местная общественная организация «Кингисеппская федерация пейнтбола» </t>
  </si>
  <si>
    <t>2021 год</t>
  </si>
  <si>
    <t>кол-во клубных формирований - 11 ед. Кол-во занимающихся - 440 чел.</t>
  </si>
  <si>
    <t>Количество проведенных спортивно-массовых мероприятий -3 ед. Количество участников спортивно-массовых мероприятий –320 чел. Количество мероприятий различного уровня – 16 ед. Количество спортсменов участвующих в соревнованиях различного уровня -125 чел. Количество призовых мест -  120 шт.</t>
  </si>
  <si>
    <t>Количество проведенных спортивно-массовых мероприятий -3 ед. Количество участников спортивно-массовых мероприятий – 450 чел. Количество мероприятий различного уровня – 26 ед. Количество спортсменов участвующих в соревнованиях различного уровня - 541 чел. Количество призовых мест -  5 шт.</t>
  </si>
  <si>
    <t>2022 год</t>
  </si>
  <si>
    <r>
      <t>«</t>
    </r>
    <r>
      <rPr>
        <sz val="12"/>
        <rFont val="Times New Roman"/>
        <family val="1"/>
        <charset val="204"/>
      </rPr>
      <t>Развитие физической культуры и массового спорта</t>
    </r>
    <r>
      <rPr>
        <b/>
        <sz val="12"/>
        <rFont val="Times New Roman"/>
        <family val="1"/>
        <charset val="204"/>
      </rPr>
      <t>»</t>
    </r>
  </si>
  <si>
    <t>2014-2022 г.г.</t>
  </si>
  <si>
    <t>2.2.</t>
  </si>
  <si>
    <t>2.3.</t>
  </si>
  <si>
    <t>2.4.</t>
  </si>
  <si>
    <t>3.2</t>
  </si>
  <si>
    <t>3.3.</t>
  </si>
  <si>
    <t>3.4</t>
  </si>
  <si>
    <t>6.2.</t>
  </si>
  <si>
    <t>3.5</t>
  </si>
  <si>
    <t>2020 г.</t>
  </si>
  <si>
    <t>3.4.</t>
  </si>
  <si>
    <t>3.6</t>
  </si>
  <si>
    <t xml:space="preserve"> 2018 г.-2020гг : увеличение заработной платы по отношению к прошлому году на 4%. </t>
  </si>
  <si>
    <t>к подпрограмме «Развитие физической культуры и массового спорта»</t>
  </si>
  <si>
    <t>к программе "Развитие физической культуры и спорта в Кингисеппском городском поселении"</t>
  </si>
  <si>
    <t>Количество проведенных спортивно-массовых мероприятий - 3 ед. Количество участников спортивно-массовых мероприятий - 330 чел. Участие в мероприятиях различного уровня - 15 ед. Количество спортсменов участвующих в соревнованиях различного уровня - 135 чел. Количество призовых мест - 115 шт.</t>
  </si>
  <si>
    <t>Количество проведенных спортивно-массовых мероприятий - 3 ед. Количество участников спортивно-массовых мероприятий - 700 чел. Участие в мероприятиях различного уровня - 6 ед. Количество спортсменов участвующих в соревнованиях различного уровня - 380 чел. Количество призовых мест - 5 шт.</t>
  </si>
  <si>
    <t>Количество мероприятий - 1 ед. Количество участников  - 171 чел. Участие в мероприятиях различного уровня - 2 ед. Количество спортсменов участвующих в соревнованиях  - 26 чел. Количество призовых мест - 18 шт.</t>
  </si>
  <si>
    <t>Количество сертифицированных объектов в 2017 г. - 1 ед. , в 2020 г. - 2 объекта</t>
  </si>
  <si>
    <t>Количество спортивных федераций - 12 ед. Количество проведенных спортивно-массовых мероприятий - 49 ед. Количество участников спортивно-массовых мероприятий - 3490 чел. Участие в мероприятиях различного уровня - 97 ед. Количество спортсменов участвующих в соревнованиях различного уровня - 1033 чел. Количество призовых мест - 392 шт.</t>
  </si>
  <si>
    <t>Количество спортивных организаций - 15 ед. Количество проведенных спортивно-массовых мероприятий - 56 ед. Количество участников спортивно-массовых мероприятий - 4691 чел. Участие в мероприятиях различного уровня -120 ед. Количество спортсменов участвующих в соревнованиях различного уровня - 1574 чел. Количество призовых мест - 530 шт.</t>
  </si>
  <si>
    <t xml:space="preserve"> Увеличение оснащенности учреждений основными средствами: в 2014 г.-30,5%.; в 2015 г. -  38,6 %; в 2016 г.-7,5%; в 2017 г. -39,4% 
Плановое увеличение оснащенности учреждений основными средствами на 2020г. на 0,4%</t>
  </si>
  <si>
    <t>4. Создание условий для развития физической культуры и массового спорта
5. Обеспечение условий доступа на объект маломобильных групп населения
6. Сохранение кадрового потенциала учреждений спорта
7. Развитие материально-технической базы в сфере физической культуры и спорта
8. Осуществление тестирования населения по выполнению нормативов испытаний (тестов) ВФСК ГТО</t>
  </si>
  <si>
    <r>
      <t>Задача №1</t>
    </r>
    <r>
      <rPr>
        <sz val="10"/>
        <rFont val="Times New Roman"/>
        <family val="1"/>
        <charset val="204"/>
      </rPr>
      <t xml:space="preserve"> Организация работы спортивных клубных формирований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</si>
  <si>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клубных формирований в муниципальном бюджетном учреждении "Кингисеппский физкультурно-спортивный комплекс"</t>
    </r>
  </si>
  <si>
    <r>
      <t xml:space="preserve">Показатель 2 </t>
    </r>
    <r>
      <rPr>
        <sz val="10"/>
        <rFont val="Times New Roman"/>
        <family val="1"/>
        <charset val="204"/>
      </rPr>
      <t>Численность занимающихся в спортивных клубных формированиях</t>
    </r>
  </si>
  <si>
    <r>
      <t xml:space="preserve">Задача №2 </t>
    </r>
    <r>
      <rPr>
        <sz val="10"/>
        <rFont val="Times New Roman"/>
        <family val="1"/>
        <charset val="204"/>
      </rPr>
      <t>Поддержка  общественных спортивных организаций</t>
    </r>
  </si>
  <si>
    <r>
      <t xml:space="preserve">Показатель 2 </t>
    </r>
    <r>
      <rPr>
        <sz val="10"/>
        <rFont val="Times New Roman"/>
        <family val="1"/>
        <charset val="204"/>
      </rPr>
      <t xml:space="preserve">Количество проведенных спортивно-массовых мероприятий </t>
    </r>
  </si>
  <si>
    <r>
      <t xml:space="preserve">Показатель 3 </t>
    </r>
    <r>
      <rPr>
        <sz val="10"/>
        <rFont val="Times New Roman"/>
        <family val="1"/>
        <charset val="204"/>
      </rPr>
      <t>Количество участников спортивно-массовых мероприятий</t>
    </r>
  </si>
  <si>
    <r>
      <t xml:space="preserve">Показатель 4 </t>
    </r>
    <r>
      <rPr>
        <sz val="10"/>
        <rFont val="Times New Roman"/>
        <family val="1"/>
        <charset val="204"/>
      </rPr>
      <t>Участие в мероприятиях различного уровня</t>
    </r>
  </si>
  <si>
    <r>
      <t xml:space="preserve">Показатель 5 </t>
    </r>
    <r>
      <rPr>
        <sz val="10"/>
        <rFont val="Times New Roman"/>
        <family val="1"/>
        <charset val="204"/>
      </rPr>
      <t>Количество спортсменов участвующих в соревнованиях различного уровня</t>
    </r>
  </si>
  <si>
    <r>
      <t xml:space="preserve">Показатель 6 </t>
    </r>
    <r>
      <rPr>
        <sz val="10"/>
        <rFont val="Times New Roman"/>
        <family val="1"/>
        <charset val="204"/>
      </rPr>
      <t>Количество призовых мест</t>
    </r>
  </si>
  <si>
    <r>
      <t xml:space="preserve">Задача №3 </t>
    </r>
    <r>
      <rPr>
        <sz val="10"/>
        <rFont val="Times New Roman"/>
        <family val="1"/>
        <charset val="204"/>
      </rPr>
      <t>Создание условий для развития физической культуры и массового спорта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</si>
  <si>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мероприятий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</si>
  <si>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участников</t>
    </r>
  </si>
  <si>
    <r>
      <t xml:space="preserve">Задача №5 </t>
    </r>
    <r>
      <rPr>
        <sz val="10"/>
        <rFont val="Times New Roman"/>
        <family val="1"/>
        <charset val="204"/>
      </rPr>
      <t>Осуществление тестирования населения по выполнению нормативов испытаний (тестов) ВФСК ГТО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</si>
  <si>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участников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</si>
  <si>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выполнивших нормативы ВФСК ГТО</t>
    </r>
  </si>
  <si>
    <r>
      <t xml:space="preserve">Задача № 6 </t>
    </r>
    <r>
      <rPr>
        <sz val="10"/>
        <rFont val="Times New Roman"/>
        <family val="1"/>
        <charset val="204"/>
      </rPr>
      <t>Развитие материально-технической базы в сфере физической культуры и спорта</t>
    </r>
  </si>
  <si>
    <r>
      <t>Показатель 1</t>
    </r>
    <r>
      <rPr>
        <sz val="10"/>
        <rFont val="Times New Roman"/>
        <family val="1"/>
        <charset val="204"/>
      </rPr>
      <t xml:space="preserve"> Увеличение оснащенности учреждений основными средствами</t>
    </r>
  </si>
  <si>
    <r>
      <t xml:space="preserve">Задача № 7 </t>
    </r>
    <r>
      <rPr>
        <sz val="10"/>
        <rFont val="Times New Roman"/>
        <family val="1"/>
        <charset val="204"/>
      </rPr>
      <t>Сохранение кадрового потенциала учреждений спорта</t>
    </r>
  </si>
  <si>
    <r>
      <t>Показатель 1</t>
    </r>
    <r>
      <rPr>
        <sz val="10"/>
        <rFont val="Times New Roman"/>
        <family val="1"/>
        <charset val="204"/>
      </rPr>
      <t xml:space="preserve"> Увеличение заработной платы по отношению к прошлому году</t>
    </r>
  </si>
  <si>
    <r>
      <t xml:space="preserve">Задача № 8 </t>
    </r>
    <r>
      <rPr>
        <sz val="10"/>
        <rFont val="Times New Roman"/>
        <family val="1"/>
        <charset val="204"/>
      </rPr>
      <t>Обеспечение условий доступа на объект маломобильных групп населения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</si>
  <si>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пандусов</t>
    </r>
  </si>
  <si>
    <r>
      <t>Задача №1</t>
    </r>
    <r>
      <rPr>
        <b/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Организация работы спортивных клубных формирований</t>
    </r>
  </si>
  <si>
    <r>
      <t>Задача №3</t>
    </r>
    <r>
      <rPr>
        <b/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Предоставление субсидии региональной физкультурно-спортивной общественной организации "Клуб бокса "РИНГ"" Ленинградской области</t>
    </r>
  </si>
  <si>
    <r>
      <t>Задача №4</t>
    </r>
    <r>
      <rPr>
        <b/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Предоставление субсидии  общественной организации "Физкультурно-спортивная организация Кингисеппского муниципального района Ленинградской области  Футбольный клуб "Фосфорит"</t>
    </r>
  </si>
  <si>
    <r>
      <t>Кол-во</t>
    </r>
    <r>
      <rPr>
        <sz val="11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отремонтированных объектов. – 2 объекта
Количество сертифицированных объектов  - 3 ед.
Количество объектов прошедших контрольно-исполнительную съемку  1 ед.</t>
    </r>
  </si>
  <si>
    <r>
      <t xml:space="preserve">Задача №6 </t>
    </r>
    <r>
      <rPr>
        <sz val="10"/>
        <rFont val="Times New Roman"/>
        <family val="1"/>
        <charset val="204"/>
      </rPr>
      <t>Расходы на проведение ремонтных работ АБЗ на футбольном поле с искусственным покрытием в мкр. Касколовка</t>
    </r>
  </si>
  <si>
    <r>
      <t xml:space="preserve">Задача №12 </t>
    </r>
    <r>
      <rPr>
        <sz val="10"/>
        <rFont val="Times New Roman"/>
        <family val="1"/>
        <charset val="204"/>
      </rPr>
      <t>Сертифицированние спортивных объектов</t>
    </r>
  </si>
  <si>
    <r>
      <t xml:space="preserve">Задача №13 </t>
    </r>
    <r>
      <rPr>
        <sz val="10"/>
        <rFont val="Times New Roman"/>
        <family val="1"/>
        <charset val="204"/>
      </rPr>
      <t>Проведение сопутствующих работ после реконструкции объектов физической культуры и спорта</t>
    </r>
  </si>
  <si>
    <r>
      <t xml:space="preserve">Основное мероприятие 4 </t>
    </r>
    <r>
      <rPr>
        <sz val="10"/>
        <rFont val="Times New Roman"/>
        <family val="1"/>
        <charset val="204"/>
      </rPr>
      <t xml:space="preserve">Разработка проекта благоустройства центральной части парка "Романовка", расположенного по адресу: Ленинградская обл., г.Кингисепп, ул.Комсомоловка, д.10 </t>
    </r>
  </si>
  <si>
    <r>
      <t>Основное мероприятие 5 О</t>
    </r>
    <r>
      <rPr>
        <sz val="10"/>
        <rFont val="Times New Roman"/>
        <family val="1"/>
        <charset val="204"/>
      </rPr>
      <t>рганизация технического учета здания физкультурно-оздоровительного комплекса</t>
    </r>
  </si>
  <si>
    <r>
      <t xml:space="preserve">Основное мероприятие 5 </t>
    </r>
    <r>
      <rPr>
        <sz val="10"/>
        <rFont val="Times New Roman"/>
        <family val="1"/>
        <charset val="204"/>
      </rPr>
      <t>Разработка проектной документации стационарной конструкции сцены с навесом</t>
    </r>
  </si>
  <si>
    <r>
      <t>Задача № 6</t>
    </r>
    <r>
      <rPr>
        <b/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Развитие материально-технической базы в сфере физической культуры и спорта</t>
    </r>
  </si>
  <si>
    <r>
      <t xml:space="preserve">Задача №7 </t>
    </r>
    <r>
      <rPr>
        <sz val="10"/>
        <rFont val="Times New Roman"/>
        <family val="1"/>
        <charset val="204"/>
      </rPr>
      <t>Сохранение кадрового потенциала учреждений спорта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</si>
  <si>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спортивных общественных организаций, получающих субсидию</t>
    </r>
  </si>
  <si>
    <r>
      <t xml:space="preserve">Задача №4 </t>
    </r>
    <r>
      <rPr>
        <sz val="10"/>
        <rFont val="Times New Roman"/>
        <family val="1"/>
        <charset val="204"/>
      </rPr>
      <t>Организация и проведение физкультурных и спортивных мероприятий</t>
    </r>
  </si>
  <si>
    <t>3. Организация и проведение  физкультурных и спортивных мероприятий</t>
  </si>
  <si>
    <r>
      <t xml:space="preserve">Задача № 4 </t>
    </r>
    <r>
      <rPr>
        <sz val="10"/>
        <rFont val="Times New Roman"/>
        <family val="1"/>
        <charset val="204"/>
      </rPr>
      <t>Организация и проведение физкультурных и  спортивных мероприятий</t>
    </r>
  </si>
  <si>
    <t>2. Муниципальное бюджетное учреждение «Кингисеппский физкультурно-спортивный комплекс»</t>
  </si>
  <si>
    <t>17. Кингисеппской местной спортивной организации «Спортивный клуб художественной гимнастики «Успех»</t>
  </si>
  <si>
    <t>9.</t>
  </si>
  <si>
    <r>
      <t xml:space="preserve">Задача № 9 </t>
    </r>
    <r>
      <rPr>
        <sz val="10"/>
        <rFont val="Times New Roman"/>
        <family val="1"/>
        <charset val="204"/>
      </rPr>
      <t>Поддержка некоммерческих организаций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</si>
  <si>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обученных летному делу</t>
    </r>
  </si>
  <si>
    <r>
      <t xml:space="preserve">Задача 9 </t>
    </r>
    <r>
      <rPr>
        <sz val="10"/>
        <rFont val="Times New Roman"/>
        <family val="1"/>
        <charset val="204"/>
      </rPr>
      <t>Поддержка некоммерческих организаций</t>
    </r>
  </si>
  <si>
    <t>2020 год: количество обученных летному делу 20 чел.</t>
  </si>
  <si>
    <t>9.1.</t>
  </si>
  <si>
    <t>4. Приложение № 2 к подпрограмме «Развитие физической культуры и массового спорта» изложить в новой редакции:</t>
  </si>
  <si>
    <t>Приложение № 2</t>
  </si>
  <si>
    <r>
      <t xml:space="preserve">Мероприятие 1 </t>
    </r>
    <r>
      <rPr>
        <sz val="10"/>
        <rFont val="Times New Roman"/>
        <family val="1"/>
        <charset val="204"/>
      </rPr>
      <t>Финансовая поддержка некоммерческих организаций</t>
    </r>
  </si>
  <si>
    <t>Некоммерческие организации</t>
  </si>
  <si>
    <t>18. Некоммерческие организации</t>
  </si>
  <si>
    <r>
      <rPr>
        <b/>
        <sz val="10"/>
        <rFont val="Times New Roman"/>
        <family val="1"/>
        <charset val="204"/>
      </rPr>
      <t>Показатель 2</t>
    </r>
    <r>
      <rPr>
        <sz val="10"/>
        <rFont val="Times New Roman"/>
        <family val="1"/>
        <charset val="204"/>
      </rPr>
      <t xml:space="preserve"> Количество объектов прошедших контрольно-исполнительную съемку </t>
    </r>
  </si>
  <si>
    <r>
      <rPr>
        <b/>
        <sz val="10"/>
        <rFont val="Times New Roman"/>
        <family val="1"/>
        <charset val="204"/>
      </rPr>
      <t>Показатель 3</t>
    </r>
    <r>
      <rPr>
        <sz val="10"/>
        <rFont val="Times New Roman"/>
        <family val="1"/>
        <charset val="204"/>
      </rPr>
      <t xml:space="preserve"> Количество сертифицированных объектов </t>
    </r>
  </si>
  <si>
    <r>
      <rPr>
        <b/>
        <sz val="10"/>
        <rFont val="Times New Roman"/>
        <family val="1"/>
        <charset val="204"/>
      </rPr>
      <t>Показатель 4</t>
    </r>
    <r>
      <rPr>
        <sz val="10"/>
        <rFont val="Times New Roman"/>
        <family val="1"/>
        <charset val="204"/>
      </rPr>
      <t xml:space="preserve"> Количество удаленных аварийных деревьев</t>
    </r>
  </si>
  <si>
    <t xml:space="preserve">Количество объектов прошедших контрольно-исполнительную съемку в 2018 г. - 1 ед. </t>
  </si>
  <si>
    <t>2017-2020 г.г.</t>
  </si>
  <si>
    <t>2014-2018 г.г.; 2020 г.</t>
  </si>
  <si>
    <t>2016-2020 г.г.</t>
  </si>
  <si>
    <t>2017-2019 г.г.; 2020 г.</t>
  </si>
  <si>
    <t>2023 год</t>
  </si>
  <si>
    <t>с 01.01.2014 года по 31.12.2023 года</t>
  </si>
  <si>
    <t>2.5.</t>
  </si>
  <si>
    <t>2021 г.</t>
  </si>
  <si>
    <t>2017 г.; 2020-2021 г.г.</t>
  </si>
  <si>
    <t>2020-2023 г.г.</t>
  </si>
  <si>
    <t>2017-2021 г.г.</t>
  </si>
  <si>
    <t>2016-2019 г.г.</t>
  </si>
  <si>
    <t>2014-2021 г.г.</t>
  </si>
  <si>
    <t>2021-2023 г.г.</t>
  </si>
  <si>
    <t>2016-2023 г.г.</t>
  </si>
  <si>
    <t>2016-2018 г.г.; 2020-2021 г.г.</t>
  </si>
  <si>
    <t>2019-2023 г.г.</t>
  </si>
  <si>
    <t>2014-2023 г.г.</t>
  </si>
  <si>
    <t>* - объём финансирования аналогичных мероприятий в году, предшествующем году  начала реализации муниципальной программы, в том числе в рамках реализации государственных программ Ленинградской области.</t>
  </si>
  <si>
    <t>Администрация МО «Кингисеппский муниципальный район»  (отраслевой комитет - Комитет по спорту, культуре, молодежной политике и туризму), первый заместитель главы администрации по управлению имуществом, земельным отношениям и градостроительству</t>
  </si>
  <si>
    <t>2. Паспорт подпрограммы "Развитие физической культуры и спорта" изложить в новой редакции:</t>
  </si>
  <si>
    <t>3. Планируемые  результаты реализации муниципальной подпрограммы "Развитие физической культуры и массового спорта" изложить в новой редакции:</t>
  </si>
  <si>
    <t>к программе "Развитие физической культуры и спорта в Кингисеппском городском поселении"(с изменениями от 26.02.1014г. № 399,  от 30.04.2014г. № 952, от 17.07.2014г. № 1760, от 12.11.2014г. № 3054, от 26.12.2014г. № 3607,  от 25.02.2015г. № 423, от 23.12.2015г. № 2855, от 23.12.2016г. № 3348 , от 26.01.201г. №112 ,от 25.02.2019г.  № 350, от 14.02.2020 г. №331, от 29.05.2020г. №1147, от 12.03.2021г. № 539)</t>
  </si>
  <si>
    <t>к подпрограмме "Развитие физической культуры и массового спорта"((с изменениями от 26.02.1014г. № 399,  от 30.04.2014г. № 952, от 17.07.2014г. № 1760, от 12.11.2014г. № 3054, от 26.12.2014г. № 3607,  от 25.02.2015г. № 423, от 23.12.2015г. № 2855, от 23.12.2016г. № 3348 , от 26.01.201г. №112 ,от 25.02.2019г.  № 350, от 14.02.2020 г. №331, от 29.05.2020г. №1147, от 12.03.2021г. № 539)</t>
  </si>
  <si>
    <t>(с изменениями от 26.02.1014г. № 399,  от 30.04.2014г. № 952, от 17.07.2014г. № 1760, от 12.11.2014г. № 3054, от 26.12.2014г. № 3607,  от 25.02.2015г. № 423, от 23.12.2015г. № 2855, от 23.12.2016г. № 3348 , от 26.01.201г. №112 ,от 25.02.2019г.  № 350, от 14.02.2020 г. №331, от 29.05.2020г. №1147, от 12.03.2021г. № 539)</t>
  </si>
  <si>
    <t xml:space="preserve"> Увеличение оснащенности учреждений основными средствами: в 2014 г.-на 30,5%; в 2015 г. -38,6 %.; в 2016 г. - 7,5%; в 2017 г. - 39,4% 
Плановое увеличение оснащенности учреждений основными средствами в 2020 г. - 3,1%; в 2021 г. - 16,8%</t>
  </si>
  <si>
    <t>Увеличение оснащенности учреждений основными средствами: в 2014 г.-30,5%.; в 2015 г. -  38,6 %; в 2016 г.-7,5%; в 2017 г. -39,4% 
Плановое увеличение оснащенности учреждений основными средствами в 2020 г. - 3,1%; в 2021 г. - 16,8%</t>
  </si>
  <si>
    <t>В 2020 г. удаление 27 аварийных деревьев. В 2021 г. 28 аварийных деревьев</t>
  </si>
  <si>
    <t>План на 2020-2023 г.г.: кол-во проведенных мероприятий – 32ед.. Кол-во уч-ков – 2317 чел.</t>
  </si>
  <si>
    <t>Количество участников: 2016 г. – 347 чел. , 2017г.- 1124 чел., 2018 г.- 882 чел., 2019г.- 893 чел., 2020 г. - 800 чел., 2021-2022 г. - 850 чел. Количество выполнивших нормативы ВФСК ГТО: 2016 г. – 109 чел., 2017 г.- 403 чел., 2018 г.- 375 чел., 2019 г.- 484 чел., 2020 г.- 250 чел., 2021- 2023 гг.- 270 чел.</t>
  </si>
  <si>
    <t>Количество участников: 2016 г. – 347 чел. , 2017г.- 1124 чел., 2018 г.- 882 чел., 2019г.- 893 чел., 2020 г. - 800 чел., 2021-2023 г. - 850 чел. Количество выполнивших нормативы ВФСК ГТО: 2016 г. – 109 чел., 2017 г.- 403 чел., 2018 г.- 375 чел., 2019 г.- 484 чел., 2020 г.- 250 чел., 2021- 2023 гг.- 270 чел.</t>
  </si>
  <si>
    <t>В 2021 г. участие в мероприятиях различного уровня - 1 ед. Количество спортсменов участвующих в соревнованиях различного уровня - 20 чел</t>
  </si>
  <si>
    <t>В 2017 г. разработка проекта благоустройства центральной части парка «Романовка»; Организация технического учета здания ФОКа. В 2021 г. ремонт здания лыжной базы (кровля, замена окон). Проектирование электроснабжения и системы искусственного уличного электроосвещения стадиона. Проектирование работ по ремонту беговых дорожек, прыжковых ям, водоснабжение для полива футбольного поля</t>
  </si>
  <si>
    <r>
      <t xml:space="preserve">Показатель 1 </t>
    </r>
    <r>
      <rPr>
        <sz val="10"/>
        <rFont val="Times New Roman"/>
        <family val="1"/>
        <charset val="204"/>
      </rPr>
      <t>Количество запроектированных, отремонтированных (в т.ч. капитально) объектов физической культуры и спорта</t>
    </r>
  </si>
  <si>
    <r>
      <t xml:space="preserve">Мероприятие 1 </t>
    </r>
    <r>
      <rPr>
        <sz val="10"/>
        <rFont val="Times New Roman"/>
        <family val="1"/>
        <charset val="204"/>
      </rPr>
      <t>Предоставление субсидии муниципальным  бюджетным  учреждениям  на возмещение нормативных затрат, связанных с оказанием ими в соответствии с муниципальным заданием муниципальных услуг, выполнения работ.</t>
    </r>
  </si>
  <si>
    <r>
      <t xml:space="preserve">Мероприятие 1 </t>
    </r>
    <r>
      <rPr>
        <sz val="10"/>
        <rFont val="Times New Roman"/>
        <family val="1"/>
        <charset val="204"/>
      </rPr>
      <t>Предоставление субсидий спортивным федерациям на организацию и  участие спортсменов и спортивных команд в спортивных соревнованиях</t>
    </r>
  </si>
  <si>
    <r>
      <t xml:space="preserve">Мероприятие 2 </t>
    </r>
    <r>
      <rPr>
        <sz val="10"/>
        <rFont val="Times New Roman"/>
        <family val="1"/>
        <charset val="204"/>
      </rPr>
      <t>Предоставление субсидии региональной физкультурно-спортивной общественной организации "Клуб бокса "РИНГ"" Ленинградской области</t>
    </r>
  </si>
  <si>
    <r>
      <t xml:space="preserve">Мероприятие 3 </t>
    </r>
    <r>
      <rPr>
        <sz val="10"/>
        <rFont val="Times New Roman"/>
        <family val="1"/>
        <charset val="204"/>
      </rPr>
      <t>Предоставление субсидии  общественной организации "Физкультурно-спортивная организация Кингисеппского муниципального района Ленинградской области  Футбольный клуб "Фосфорит"</t>
    </r>
  </si>
  <si>
    <r>
      <t xml:space="preserve">Мероприятие 4 </t>
    </r>
    <r>
      <rPr>
        <sz val="10"/>
        <rFont val="Times New Roman"/>
        <family val="1"/>
        <charset val="204"/>
      </rPr>
      <t>Предоставление субсидии Кингисеппской местной общественной организации «Спортивный клуб художественной гимнастики «Успех»</t>
    </r>
  </si>
  <si>
    <r>
      <t xml:space="preserve">Мероприятие 5 </t>
    </r>
    <r>
      <rPr>
        <sz val="10"/>
        <rFont val="Times New Roman"/>
        <family val="1"/>
        <charset val="204"/>
      </rPr>
      <t>Предоставление субсидии автономной некоммерческой организации "Футбольный клуб "Юность"</t>
    </r>
  </si>
  <si>
    <r>
      <t xml:space="preserve">Мероприятие 1 </t>
    </r>
    <r>
      <rPr>
        <sz val="10"/>
        <rFont val="Times New Roman"/>
        <family val="1"/>
        <charset val="204"/>
      </rPr>
      <t xml:space="preserve"> Капитальный ремонт шахматного клуба</t>
    </r>
  </si>
  <si>
    <r>
      <t xml:space="preserve">Мероприятие 2 </t>
    </r>
    <r>
      <rPr>
        <sz val="10"/>
        <rFont val="Times New Roman"/>
        <family val="1"/>
        <charset val="204"/>
      </rPr>
      <t>Расходы на проведение ремонтных работ АБЗ на футбольном поле с искусственным покрытием в мкр. Касколовка</t>
    </r>
  </si>
  <si>
    <r>
      <t xml:space="preserve">Мероприятие 3 </t>
    </r>
    <r>
      <rPr>
        <sz val="10"/>
        <rFont val="Times New Roman"/>
        <family val="1"/>
        <charset val="204"/>
      </rPr>
      <t>Сертифицированние спортивных объектов</t>
    </r>
  </si>
  <si>
    <r>
      <t xml:space="preserve">Мероприятие 4 </t>
    </r>
    <r>
      <rPr>
        <sz val="10"/>
        <rFont val="Times New Roman"/>
        <family val="1"/>
        <charset val="204"/>
      </rPr>
      <t>Строительство, реконструкция, проектирование и ремонт объектов физической культуры и спорта</t>
    </r>
  </si>
  <si>
    <r>
      <t xml:space="preserve">Мероприятие 5 </t>
    </r>
    <r>
      <rPr>
        <sz val="10"/>
        <rFont val="Times New Roman"/>
        <family val="1"/>
        <charset val="204"/>
      </rPr>
      <t>Проведение сопутствующих работ после реконструкции объектов физической культуры и спорта</t>
    </r>
  </si>
  <si>
    <r>
      <t xml:space="preserve">Мероприятие 6 </t>
    </r>
    <r>
      <rPr>
        <sz val="10"/>
        <rFont val="Times New Roman"/>
        <family val="1"/>
        <charset val="204"/>
      </rPr>
      <t>Удаление аварийных деревьев и стрижка кустарников</t>
    </r>
  </si>
  <si>
    <r>
      <t xml:space="preserve">Мероприятие 1 </t>
    </r>
    <r>
      <rPr>
        <sz val="10"/>
        <rFont val="Times New Roman"/>
        <family val="1"/>
        <charset val="204"/>
      </rPr>
      <t>Организация и проведение  физкультурных и спортивных мероприятий среди населения</t>
    </r>
  </si>
  <si>
    <r>
      <t xml:space="preserve">Мероприятие 1 </t>
    </r>
    <r>
      <rPr>
        <sz val="10"/>
        <rFont val="Times New Roman"/>
        <family val="1"/>
        <charset val="204"/>
      </rPr>
      <t>Функционирование отдела "Центр тестирования ГТО"</t>
    </r>
  </si>
  <si>
    <r>
      <t xml:space="preserve">Мероприятие 1 </t>
    </r>
    <r>
      <rPr>
        <sz val="10"/>
        <rFont val="Times New Roman"/>
        <family val="1"/>
        <charset val="204"/>
      </rPr>
      <t xml:space="preserve">Поддержка развития общественной инфраструктуры муниципального значения </t>
    </r>
  </si>
  <si>
    <r>
      <t xml:space="preserve">Мероприятие 2 </t>
    </r>
    <r>
      <rPr>
        <sz val="10"/>
        <rFont val="Times New Roman"/>
        <family val="1"/>
        <charset val="204"/>
      </rPr>
      <t xml:space="preserve">Укрепление материально-технической базы </t>
    </r>
  </si>
  <si>
    <r>
      <t xml:space="preserve">Мероприятие 1 </t>
    </r>
    <r>
      <rPr>
        <sz val="10"/>
        <rFont val="Times New Roman"/>
        <family val="1"/>
        <charset val="204"/>
      </rPr>
      <t>Обеспечение выплат стимулирующего характера</t>
    </r>
  </si>
  <si>
    <r>
      <t xml:space="preserve">Мероприятие 1 </t>
    </r>
    <r>
      <rPr>
        <sz val="10"/>
        <rFont val="Times New Roman"/>
        <family val="1"/>
        <charset val="204"/>
      </rPr>
      <t>Установка пандуса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</si>
</sst>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_р_._-;\-* #,##0.0_р_._-;_-* &quot;-&quot;?_р_._-;_-@_-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rgb="FF0000CC"/>
      <name val="Calibri"/>
      <family val="2"/>
      <charset val="204"/>
      <scheme val="minor"/>
    </font>
    <font>
      <sz val="10"/>
      <color rgb="FF0000CC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165" fontId="5" fillId="0" borderId="9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165" fontId="3" fillId="0" borderId="8" xfId="0" applyNumberFormat="1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Protection="1"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2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Protection="1">
      <protection locked="0"/>
    </xf>
    <xf numFmtId="165" fontId="3" fillId="0" borderId="11" xfId="0" applyNumberFormat="1" applyFont="1" applyBorder="1" applyAlignment="1" applyProtection="1">
      <alignment vertical="center" wrapText="1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Protection="1">
      <protection locked="0"/>
    </xf>
    <xf numFmtId="165" fontId="2" fillId="0" borderId="0" xfId="0" applyNumberFormat="1" applyFont="1" applyFill="1" applyAlignment="1" applyProtection="1">
      <alignment vertical="center"/>
      <protection locked="0"/>
    </xf>
    <xf numFmtId="165" fontId="2" fillId="0" borderId="0" xfId="0" applyNumberFormat="1" applyFont="1" applyFill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right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3" fillId="0" borderId="32" xfId="0" applyFont="1" applyFill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vertical="center" wrapText="1"/>
      <protection locked="0"/>
    </xf>
    <xf numFmtId="165" fontId="3" fillId="0" borderId="8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vertical="center" wrapText="1"/>
      <protection locked="0"/>
    </xf>
    <xf numFmtId="164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8" xfId="0" applyFont="1" applyFill="1" applyBorder="1" applyAlignment="1" applyProtection="1">
      <alignment vertical="center" wrapText="1"/>
      <protection locked="0"/>
    </xf>
    <xf numFmtId="0" fontId="3" fillId="0" borderId="28" xfId="0" applyFont="1" applyFill="1" applyBorder="1" applyAlignment="1" applyProtection="1">
      <alignment horizontal="center" vertical="center" wrapText="1"/>
      <protection locked="0"/>
    </xf>
    <xf numFmtId="164" fontId="5" fillId="0" borderId="28" xfId="0" applyNumberFormat="1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vertical="center" wrapText="1"/>
      <protection locked="0"/>
    </xf>
    <xf numFmtId="164" fontId="3" fillId="0" borderId="14" xfId="0" applyNumberFormat="1" applyFont="1" applyFill="1" applyBorder="1" applyAlignment="1" applyProtection="1">
      <alignment horizontal="center" vertical="center" wrapText="1"/>
    </xf>
    <xf numFmtId="164" fontId="5" fillId="0" borderId="14" xfId="0" applyNumberFormat="1" applyFont="1" applyFill="1" applyBorder="1" applyAlignment="1" applyProtection="1">
      <alignment horizontal="center" vertical="center" wrapText="1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Protection="1"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165" fontId="3" fillId="0" borderId="8" xfId="0" applyNumberFormat="1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28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165" fontId="3" fillId="0" borderId="28" xfId="0" applyNumberFormat="1" applyFont="1" applyBorder="1" applyAlignment="1" applyProtection="1">
      <alignment vertical="center" wrapText="1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28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3" fillId="0" borderId="48" xfId="0" applyFont="1" applyFill="1" applyBorder="1" applyAlignment="1" applyProtection="1">
      <alignment horizontal="center" vertical="center" wrapText="1"/>
      <protection locked="0"/>
    </xf>
    <xf numFmtId="0" fontId="3" fillId="0" borderId="48" xfId="0" applyFont="1" applyFill="1" applyBorder="1" applyAlignment="1" applyProtection="1">
      <alignment vertical="center" wrapText="1"/>
      <protection locked="0"/>
    </xf>
    <xf numFmtId="164" fontId="3" fillId="0" borderId="4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8" xfId="0" applyFont="1" applyFill="1" applyBorder="1" applyAlignment="1" applyProtection="1">
      <alignment vertical="center" wrapText="1"/>
      <protection locked="0"/>
    </xf>
    <xf numFmtId="0" fontId="5" fillId="0" borderId="53" xfId="0" applyFont="1" applyFill="1" applyBorder="1" applyAlignment="1" applyProtection="1">
      <alignment vertical="center" wrapText="1"/>
      <protection locked="0"/>
    </xf>
    <xf numFmtId="164" fontId="3" fillId="0" borderId="53" xfId="0" applyNumberFormat="1" applyFont="1" applyFill="1" applyBorder="1" applyAlignment="1" applyProtection="1">
      <alignment horizontal="center" vertical="center" wrapText="1"/>
    </xf>
    <xf numFmtId="164" fontId="5" fillId="0" borderId="53" xfId="0" applyNumberFormat="1" applyFont="1" applyFill="1" applyBorder="1" applyAlignment="1" applyProtection="1">
      <alignment horizontal="center" vertical="center" wrapText="1"/>
    </xf>
    <xf numFmtId="0" fontId="3" fillId="0" borderId="56" xfId="0" applyFont="1" applyFill="1" applyBorder="1" applyAlignment="1" applyProtection="1">
      <alignment vertical="center" wrapText="1"/>
      <protection locked="0"/>
    </xf>
    <xf numFmtId="0" fontId="2" fillId="0" borderId="56" xfId="0" applyFont="1" applyFill="1" applyBorder="1" applyAlignment="1" applyProtection="1">
      <alignment vertical="center" wrapText="1"/>
      <protection locked="0"/>
    </xf>
    <xf numFmtId="0" fontId="3" fillId="0" borderId="56" xfId="0" applyFont="1" applyFill="1" applyBorder="1" applyAlignment="1" applyProtection="1">
      <alignment horizontal="center" vertical="center" wrapText="1"/>
      <protection locked="0"/>
    </xf>
    <xf numFmtId="164" fontId="3" fillId="0" borderId="5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right" vertical="center" wrapText="1"/>
      <protection locked="0"/>
    </xf>
    <xf numFmtId="0" fontId="7" fillId="0" borderId="0" xfId="0" applyFont="1" applyFill="1" applyAlignment="1" applyProtection="1">
      <alignment vertical="top"/>
      <protection locked="0"/>
    </xf>
    <xf numFmtId="0" fontId="11" fillId="0" borderId="0" xfId="0" applyFont="1" applyFill="1" applyAlignment="1" applyProtection="1">
      <alignment vertical="top"/>
      <protection locked="0"/>
    </xf>
    <xf numFmtId="0" fontId="11" fillId="0" borderId="0" xfId="0" applyFont="1" applyFill="1" applyProtection="1">
      <protection locked="0"/>
    </xf>
    <xf numFmtId="0" fontId="3" fillId="0" borderId="0" xfId="0" applyFont="1" applyFill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165" fontId="3" fillId="0" borderId="28" xfId="0" applyNumberFormat="1" applyFont="1" applyBorder="1" applyAlignment="1" applyProtection="1">
      <alignment vertical="center" wrapTex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164" fontId="5" fillId="0" borderId="63" xfId="0" applyNumberFormat="1" applyFont="1" applyFill="1" applyBorder="1" applyAlignment="1" applyProtection="1">
      <alignment horizontal="center" vertical="center" wrapText="1"/>
    </xf>
    <xf numFmtId="0" fontId="3" fillId="0" borderId="42" xfId="0" applyFont="1" applyFill="1" applyBorder="1" applyAlignment="1" applyProtection="1">
      <alignment horizontal="center" vertical="center" wrapText="1"/>
      <protection locked="0"/>
    </xf>
    <xf numFmtId="0" fontId="3" fillId="0" borderId="64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65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66" xfId="0" applyNumberFormat="1" applyFont="1" applyBorder="1" applyAlignment="1" applyProtection="1">
      <alignment horizontal="center" vertical="center" wrapText="1"/>
      <protection locked="0"/>
    </xf>
    <xf numFmtId="0" fontId="3" fillId="0" borderId="67" xfId="0" applyNumberFormat="1" applyFont="1" applyBorder="1" applyAlignment="1" applyProtection="1">
      <alignment horizontal="center" vertical="center" wrapText="1"/>
      <protection locked="0"/>
    </xf>
    <xf numFmtId="1" fontId="3" fillId="0" borderId="67" xfId="0" applyNumberFormat="1" applyFont="1" applyBorder="1" applyAlignment="1" applyProtection="1">
      <alignment horizontal="center" vertical="center" wrapText="1"/>
      <protection locked="0"/>
    </xf>
    <xf numFmtId="0" fontId="5" fillId="0" borderId="68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9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 wrapText="1"/>
    </xf>
    <xf numFmtId="164" fontId="5" fillId="0" borderId="32" xfId="0" applyNumberFormat="1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44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41" xfId="0" applyFont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 applyProtection="1">
      <alignment horizontal="left" vertical="center" wrapText="1"/>
      <protection locked="0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22" xfId="0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44" xfId="0" applyFont="1" applyBorder="1" applyAlignment="1" applyProtection="1">
      <alignment horizontal="left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165" fontId="3" fillId="0" borderId="28" xfId="0" applyNumberFormat="1" applyFont="1" applyBorder="1" applyAlignment="1" applyProtection="1">
      <alignment vertical="center" wrapText="1"/>
    </xf>
    <xf numFmtId="165" fontId="3" fillId="0" borderId="14" xfId="0" applyNumberFormat="1" applyFont="1" applyBorder="1" applyAlignment="1" applyProtection="1">
      <alignment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vertical="center" wrapText="1"/>
      <protection locked="0"/>
    </xf>
    <xf numFmtId="0" fontId="5" fillId="0" borderId="36" xfId="0" applyFont="1" applyBorder="1" applyAlignment="1" applyProtection="1">
      <alignment vertical="center" wrapText="1"/>
      <protection locked="0"/>
    </xf>
    <xf numFmtId="165" fontId="3" fillId="0" borderId="8" xfId="0" applyNumberFormat="1" applyFont="1" applyBorder="1" applyAlignment="1" applyProtection="1">
      <alignment vertical="center" wrapText="1"/>
    </xf>
    <xf numFmtId="0" fontId="5" fillId="0" borderId="28" xfId="0" applyFont="1" applyBorder="1" applyAlignment="1" applyProtection="1">
      <alignment vertical="center" wrapText="1"/>
      <protection locked="0"/>
    </xf>
    <xf numFmtId="0" fontId="5" fillId="0" borderId="32" xfId="0" applyFont="1" applyBorder="1" applyAlignment="1" applyProtection="1">
      <alignment vertical="center" wrapText="1"/>
      <protection locked="0"/>
    </xf>
    <xf numFmtId="0" fontId="5" fillId="0" borderId="33" xfId="0" applyFont="1" applyBorder="1" applyAlignment="1" applyProtection="1">
      <alignment vertical="center" wrapText="1"/>
      <protection locked="0"/>
    </xf>
    <xf numFmtId="0" fontId="5" fillId="0" borderId="35" xfId="0" applyFont="1" applyBorder="1" applyAlignment="1" applyProtection="1">
      <alignment horizontal="left" vertical="center" wrapText="1"/>
      <protection locked="0"/>
    </xf>
    <xf numFmtId="0" fontId="5" fillId="0" borderId="36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165" fontId="3" fillId="0" borderId="28" xfId="0" applyNumberFormat="1" applyFont="1" applyBorder="1" applyAlignment="1" applyProtection="1">
      <alignment horizontal="center" vertical="center" wrapText="1"/>
    </xf>
    <xf numFmtId="165" fontId="3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1" fillId="0" borderId="0" xfId="0" applyFont="1" applyFill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49" fontId="3" fillId="0" borderId="2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5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5" xfId="0" applyNumberFormat="1" applyFont="1" applyFill="1" applyBorder="1" applyAlignment="1" applyProtection="1">
      <alignment horizontal="center" vertical="top" wrapText="1"/>
      <protection locked="0"/>
    </xf>
    <xf numFmtId="0" fontId="5" fillId="0" borderId="28" xfId="0" applyFont="1" applyFill="1" applyBorder="1" applyAlignment="1" applyProtection="1">
      <alignment horizontal="left" vertical="top" wrapText="1"/>
      <protection locked="0"/>
    </xf>
    <xf numFmtId="0" fontId="5" fillId="0" borderId="16" xfId="0" applyFont="1" applyFill="1" applyBorder="1" applyAlignment="1" applyProtection="1">
      <alignment horizontal="left" vertical="top" wrapText="1"/>
      <protection locked="0"/>
    </xf>
    <xf numFmtId="0" fontId="5" fillId="0" borderId="14" xfId="0" applyFont="1" applyFill="1" applyBorder="1" applyAlignment="1" applyProtection="1">
      <alignment horizontal="left" vertical="top" wrapText="1"/>
      <protection locked="0"/>
    </xf>
    <xf numFmtId="0" fontId="3" fillId="0" borderId="28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Fill="1" applyBorder="1" applyAlignment="1" applyProtection="1">
      <alignment horizontal="center" vertical="top" wrapText="1"/>
      <protection locked="0"/>
    </xf>
    <xf numFmtId="0" fontId="3" fillId="0" borderId="26" xfId="0" applyFont="1" applyFill="1" applyBorder="1" applyAlignment="1" applyProtection="1">
      <alignment horizontal="left" vertical="top" wrapText="1"/>
      <protection locked="0"/>
    </xf>
    <xf numFmtId="0" fontId="3" fillId="0" borderId="27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24" xfId="0" applyFont="1" applyFill="1" applyBorder="1" applyAlignment="1" applyProtection="1">
      <alignment horizontal="center" vertical="top" wrapText="1"/>
      <protection locked="0"/>
    </xf>
    <xf numFmtId="0" fontId="3" fillId="0" borderId="2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28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45" xfId="0" applyFont="1" applyFill="1" applyBorder="1" applyAlignment="1" applyProtection="1">
      <alignment horizontal="left" vertical="top" wrapText="1"/>
      <protection locked="0"/>
    </xf>
    <xf numFmtId="0" fontId="5" fillId="0" borderId="46" xfId="0" applyFont="1" applyFill="1" applyBorder="1" applyAlignment="1" applyProtection="1">
      <alignment horizontal="left" vertical="top" wrapText="1"/>
      <protection locked="0"/>
    </xf>
    <xf numFmtId="0" fontId="3" fillId="0" borderId="47" xfId="0" applyFont="1" applyFill="1" applyBorder="1" applyAlignment="1" applyProtection="1">
      <alignment vertical="top" wrapText="1"/>
      <protection locked="0"/>
    </xf>
    <xf numFmtId="0" fontId="3" fillId="0" borderId="50" xfId="0" applyFont="1" applyFill="1" applyBorder="1" applyAlignment="1" applyProtection="1">
      <alignment vertical="top" wrapText="1"/>
      <protection locked="0"/>
    </xf>
    <xf numFmtId="0" fontId="3" fillId="0" borderId="51" xfId="0" applyFont="1" applyFill="1" applyBorder="1" applyAlignment="1" applyProtection="1">
      <alignment horizontal="center" vertical="top" wrapText="1"/>
      <protection locked="0"/>
    </xf>
    <xf numFmtId="0" fontId="3" fillId="0" borderId="49" xfId="0" applyFont="1" applyFill="1" applyBorder="1" applyAlignment="1" applyProtection="1">
      <alignment horizontal="center" vertical="top" wrapText="1"/>
      <protection locked="0"/>
    </xf>
    <xf numFmtId="0" fontId="3" fillId="0" borderId="54" xfId="0" applyFont="1" applyFill="1" applyBorder="1" applyAlignment="1" applyProtection="1">
      <alignment horizontal="center" vertical="top" wrapText="1"/>
      <protection locked="0"/>
    </xf>
    <xf numFmtId="0" fontId="5" fillId="0" borderId="52" xfId="0" applyFont="1" applyFill="1" applyBorder="1" applyAlignment="1" applyProtection="1">
      <alignment horizontal="left" vertical="top" wrapText="1"/>
      <protection locked="0"/>
    </xf>
    <xf numFmtId="0" fontId="5" fillId="0" borderId="55" xfId="0" applyFont="1" applyFill="1" applyBorder="1" applyAlignment="1" applyProtection="1">
      <alignment horizontal="left" vertical="top" wrapText="1"/>
      <protection locked="0"/>
    </xf>
    <xf numFmtId="0" fontId="3" fillId="0" borderId="59" xfId="0" applyFont="1" applyFill="1" applyBorder="1" applyAlignment="1" applyProtection="1">
      <alignment horizontal="center" vertical="top" wrapText="1"/>
      <protection locked="0"/>
    </xf>
    <xf numFmtId="0" fontId="3" fillId="0" borderId="60" xfId="0" applyFont="1" applyFill="1" applyBorder="1" applyAlignment="1" applyProtection="1">
      <alignment horizontal="center" vertical="top" wrapText="1"/>
      <protection locked="0"/>
    </xf>
    <xf numFmtId="0" fontId="3" fillId="0" borderId="61" xfId="0" applyFont="1" applyFill="1" applyBorder="1" applyAlignment="1" applyProtection="1">
      <alignment horizontal="center" vertical="top" wrapText="1"/>
      <protection locked="0"/>
    </xf>
    <xf numFmtId="0" fontId="3" fillId="0" borderId="57" xfId="0" applyFont="1" applyFill="1" applyBorder="1" applyAlignment="1" applyProtection="1">
      <alignment horizontal="left" vertical="top" wrapText="1"/>
      <protection locked="0"/>
    </xf>
    <xf numFmtId="0" fontId="3" fillId="0" borderId="58" xfId="0" applyFont="1" applyFill="1" applyBorder="1" applyAlignment="1" applyProtection="1">
      <alignment horizontal="left" vertical="top" wrapText="1"/>
      <protection locked="0"/>
    </xf>
    <xf numFmtId="0" fontId="3" fillId="0" borderId="6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1"/>
  <sheetViews>
    <sheetView tabSelected="1" workbookViewId="0">
      <selection activeCell="B4" sqref="B4:N4"/>
    </sheetView>
  </sheetViews>
  <sheetFormatPr defaultRowHeight="15" x14ac:dyDescent="0.25"/>
  <cols>
    <col min="1" max="1" width="2.5703125" style="2" customWidth="1"/>
    <col min="2" max="2" width="17" style="2" customWidth="1"/>
    <col min="3" max="3" width="17.42578125" style="2" customWidth="1"/>
    <col min="4" max="4" width="9.85546875" style="2" customWidth="1"/>
    <col min="5" max="10" width="9.140625" style="2"/>
    <col min="11" max="11" width="9.140625" style="2" customWidth="1"/>
    <col min="12" max="13" width="9.140625" style="2"/>
    <col min="14" max="14" width="10.5703125" style="2" bestFit="1" customWidth="1"/>
    <col min="15" max="15" width="9.140625" style="2"/>
    <col min="16" max="16" width="19.42578125" style="2" customWidth="1"/>
    <col min="17" max="16384" width="9.140625" style="2"/>
  </cols>
  <sheetData>
    <row r="1" spans="2:15" s="82" customFormat="1" x14ac:dyDescent="0.25">
      <c r="B1" s="83"/>
      <c r="C1" s="83"/>
      <c r="D1" s="83"/>
      <c r="E1" s="83"/>
      <c r="F1" s="83"/>
      <c r="G1" s="83"/>
      <c r="H1" s="3"/>
      <c r="I1" s="131" t="s">
        <v>67</v>
      </c>
      <c r="J1" s="131"/>
      <c r="K1" s="131"/>
      <c r="L1" s="131"/>
      <c r="M1" s="111"/>
      <c r="N1" s="2"/>
    </row>
    <row r="2" spans="2:15" s="82" customFormat="1" ht="54.75" customHeight="1" x14ac:dyDescent="0.25">
      <c r="C2" s="83"/>
      <c r="D2" s="83"/>
      <c r="E2" s="83"/>
      <c r="F2" s="83"/>
      <c r="G2" s="83"/>
      <c r="H2" s="132" t="s">
        <v>218</v>
      </c>
      <c r="I2" s="132"/>
      <c r="J2" s="132"/>
      <c r="K2" s="132"/>
      <c r="L2" s="132"/>
      <c r="M2" s="132"/>
      <c r="N2" s="132"/>
    </row>
    <row r="3" spans="2:15" s="82" customFormat="1" ht="27" customHeight="1" x14ac:dyDescent="0.25">
      <c r="B3" s="83"/>
      <c r="C3" s="83"/>
      <c r="D3" s="83"/>
      <c r="E3" s="83"/>
      <c r="F3" s="83"/>
      <c r="G3" s="83"/>
      <c r="H3" s="132"/>
      <c r="I3" s="132"/>
      <c r="J3" s="132"/>
      <c r="K3" s="132"/>
      <c r="L3" s="132"/>
      <c r="M3" s="132"/>
      <c r="N3" s="132"/>
    </row>
    <row r="4" spans="2:15" ht="21.75" customHeight="1" x14ac:dyDescent="0.3">
      <c r="B4" s="165" t="s">
        <v>216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24"/>
    </row>
    <row r="5" spans="2:15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5" x14ac:dyDescent="0.25">
      <c r="B6" s="3"/>
      <c r="C6" s="3"/>
      <c r="D6" s="3"/>
      <c r="E6" s="3"/>
      <c r="F6" s="3"/>
      <c r="G6" s="3"/>
      <c r="H6" s="3"/>
      <c r="I6" s="131" t="s">
        <v>67</v>
      </c>
      <c r="J6" s="131"/>
      <c r="K6" s="131"/>
      <c r="L6" s="131"/>
      <c r="M6" s="131"/>
      <c r="N6" s="131"/>
    </row>
    <row r="7" spans="2:15" x14ac:dyDescent="0.25">
      <c r="C7" s="3"/>
      <c r="D7" s="3"/>
      <c r="E7" s="3"/>
      <c r="F7" s="3"/>
      <c r="G7" s="3"/>
      <c r="H7" s="132" t="s">
        <v>133</v>
      </c>
      <c r="I7" s="132"/>
      <c r="J7" s="132"/>
      <c r="K7" s="132"/>
      <c r="L7" s="132"/>
      <c r="M7" s="132"/>
      <c r="N7" s="132"/>
    </row>
    <row r="8" spans="2:15" x14ac:dyDescent="0.25">
      <c r="B8" s="3"/>
      <c r="C8" s="3"/>
      <c r="D8" s="3"/>
      <c r="E8" s="3"/>
      <c r="F8" s="3"/>
      <c r="G8" s="3"/>
      <c r="H8" s="132"/>
      <c r="I8" s="132"/>
      <c r="J8" s="132"/>
      <c r="K8" s="132"/>
      <c r="L8" s="132"/>
      <c r="M8" s="132"/>
      <c r="N8" s="132"/>
    </row>
    <row r="9" spans="2:15" ht="18" customHeight="1" x14ac:dyDescent="0.25"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84"/>
    </row>
    <row r="10" spans="2:15" ht="15.75" customHeight="1" x14ac:dyDescent="0.25">
      <c r="B10" s="158" t="s">
        <v>68</v>
      </c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</row>
    <row r="11" spans="2:15" ht="15.75" thickBot="1" x14ac:dyDescent="0.3">
      <c r="B11" s="4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2:15" ht="35.25" customHeight="1" x14ac:dyDescent="0.25">
      <c r="B12" s="5" t="s">
        <v>69</v>
      </c>
      <c r="C12" s="159" t="s">
        <v>70</v>
      </c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1"/>
    </row>
    <row r="13" spans="2:15" ht="27" customHeight="1" x14ac:dyDescent="0.25">
      <c r="B13" s="133" t="s">
        <v>71</v>
      </c>
      <c r="C13" s="148" t="s">
        <v>72</v>
      </c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50"/>
    </row>
    <row r="14" spans="2:15" ht="25.5" customHeight="1" x14ac:dyDescent="0.25">
      <c r="B14" s="141"/>
      <c r="C14" s="145" t="s">
        <v>73</v>
      </c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7"/>
    </row>
    <row r="15" spans="2:15" ht="51.75" customHeight="1" x14ac:dyDescent="0.25">
      <c r="B15" s="42" t="s">
        <v>74</v>
      </c>
      <c r="C15" s="162" t="s">
        <v>215</v>
      </c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4"/>
    </row>
    <row r="16" spans="2:15" ht="23.25" customHeight="1" x14ac:dyDescent="0.25">
      <c r="B16" s="169" t="s">
        <v>75</v>
      </c>
      <c r="C16" s="148" t="s">
        <v>105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50"/>
    </row>
    <row r="17" spans="2:14" ht="14.25" customHeight="1" x14ac:dyDescent="0.25">
      <c r="B17" s="170"/>
      <c r="C17" s="166" t="s">
        <v>179</v>
      </c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8"/>
    </row>
    <row r="18" spans="2:14" ht="18" customHeight="1" x14ac:dyDescent="0.25">
      <c r="B18" s="170"/>
      <c r="C18" s="142" t="s">
        <v>76</v>
      </c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4"/>
    </row>
    <row r="19" spans="2:14" ht="27.75" customHeight="1" x14ac:dyDescent="0.25">
      <c r="B19" s="170"/>
      <c r="C19" s="142" t="s">
        <v>77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4"/>
    </row>
    <row r="20" spans="2:14" x14ac:dyDescent="0.25">
      <c r="B20" s="170"/>
      <c r="C20" s="142" t="s">
        <v>78</v>
      </c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4"/>
    </row>
    <row r="21" spans="2:14" x14ac:dyDescent="0.25">
      <c r="B21" s="170"/>
      <c r="C21" s="142" t="s">
        <v>79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4"/>
    </row>
    <row r="22" spans="2:14" x14ac:dyDescent="0.25">
      <c r="B22" s="170"/>
      <c r="C22" s="142" t="s">
        <v>94</v>
      </c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4"/>
    </row>
    <row r="23" spans="2:14" x14ac:dyDescent="0.25">
      <c r="B23" s="170"/>
      <c r="C23" s="142" t="s">
        <v>80</v>
      </c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4"/>
    </row>
    <row r="24" spans="2:14" x14ac:dyDescent="0.25">
      <c r="B24" s="170"/>
      <c r="C24" s="142" t="s">
        <v>81</v>
      </c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4"/>
    </row>
    <row r="25" spans="2:14" x14ac:dyDescent="0.25">
      <c r="B25" s="170"/>
      <c r="C25" s="142" t="s">
        <v>82</v>
      </c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4"/>
    </row>
    <row r="26" spans="2:14" x14ac:dyDescent="0.25">
      <c r="B26" s="170"/>
      <c r="C26" s="142" t="s">
        <v>95</v>
      </c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4"/>
    </row>
    <row r="27" spans="2:14" x14ac:dyDescent="0.25">
      <c r="B27" s="170"/>
      <c r="C27" s="142" t="s">
        <v>96</v>
      </c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4"/>
    </row>
    <row r="28" spans="2:14" x14ac:dyDescent="0.25">
      <c r="B28" s="170"/>
      <c r="C28" s="142" t="s">
        <v>97</v>
      </c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4"/>
    </row>
    <row r="29" spans="2:14" x14ac:dyDescent="0.25">
      <c r="B29" s="170"/>
      <c r="C29" s="142" t="s">
        <v>104</v>
      </c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4"/>
    </row>
    <row r="30" spans="2:14" x14ac:dyDescent="0.25">
      <c r="B30" s="170"/>
      <c r="C30" s="142" t="s">
        <v>112</v>
      </c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4"/>
    </row>
    <row r="31" spans="2:14" x14ac:dyDescent="0.25">
      <c r="B31" s="170"/>
      <c r="C31" s="142" t="s">
        <v>111</v>
      </c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4"/>
    </row>
    <row r="32" spans="2:14" x14ac:dyDescent="0.25">
      <c r="B32" s="170"/>
      <c r="C32" s="142" t="s">
        <v>180</v>
      </c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4"/>
    </row>
    <row r="33" spans="2:16" x14ac:dyDescent="0.25">
      <c r="B33" s="171"/>
      <c r="C33" s="145" t="s">
        <v>191</v>
      </c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7"/>
    </row>
    <row r="34" spans="2:16" ht="19.5" customHeight="1" x14ac:dyDescent="0.25">
      <c r="B34" s="133" t="s">
        <v>83</v>
      </c>
      <c r="C34" s="148" t="s">
        <v>84</v>
      </c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50"/>
    </row>
    <row r="35" spans="2:16" ht="15.75" customHeight="1" x14ac:dyDescent="0.25">
      <c r="B35" s="134"/>
      <c r="C35" s="142" t="s">
        <v>85</v>
      </c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4"/>
    </row>
    <row r="36" spans="2:16" ht="17.25" customHeight="1" x14ac:dyDescent="0.25">
      <c r="B36" s="134"/>
      <c r="C36" s="142" t="s">
        <v>177</v>
      </c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4"/>
    </row>
    <row r="37" spans="2:16" ht="67.5" customHeight="1" x14ac:dyDescent="0.25">
      <c r="B37" s="141"/>
      <c r="C37" s="145" t="s">
        <v>141</v>
      </c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7"/>
    </row>
    <row r="38" spans="2:16" ht="32.25" customHeight="1" x14ac:dyDescent="0.25">
      <c r="B38" s="43" t="s">
        <v>86</v>
      </c>
      <c r="C38" s="154" t="s">
        <v>201</v>
      </c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6"/>
    </row>
    <row r="39" spans="2:16" ht="30" customHeight="1" x14ac:dyDescent="0.25">
      <c r="B39" s="136" t="s">
        <v>87</v>
      </c>
      <c r="C39" s="137" t="s">
        <v>88</v>
      </c>
      <c r="D39" s="154" t="s">
        <v>89</v>
      </c>
      <c r="E39" s="155"/>
      <c r="F39" s="155"/>
      <c r="G39" s="155"/>
      <c r="H39" s="155"/>
      <c r="I39" s="155"/>
      <c r="J39" s="155"/>
      <c r="K39" s="155"/>
      <c r="L39" s="155"/>
      <c r="M39" s="155"/>
      <c r="N39" s="156"/>
    </row>
    <row r="40" spans="2:16" ht="36" customHeight="1" x14ac:dyDescent="0.25">
      <c r="B40" s="136"/>
      <c r="C40" s="138"/>
      <c r="D40" s="44" t="s">
        <v>9</v>
      </c>
      <c r="E40" s="44" t="s">
        <v>10</v>
      </c>
      <c r="F40" s="44" t="s">
        <v>11</v>
      </c>
      <c r="G40" s="44" t="s">
        <v>12</v>
      </c>
      <c r="H40" s="44" t="s">
        <v>13</v>
      </c>
      <c r="I40" s="44" t="s">
        <v>14</v>
      </c>
      <c r="J40" s="44" t="s">
        <v>15</v>
      </c>
      <c r="K40" s="44" t="s">
        <v>113</v>
      </c>
      <c r="L40" s="44" t="s">
        <v>117</v>
      </c>
      <c r="M40" s="112" t="s">
        <v>200</v>
      </c>
      <c r="N40" s="6" t="s">
        <v>17</v>
      </c>
    </row>
    <row r="41" spans="2:16" x14ac:dyDescent="0.25">
      <c r="B41" s="136"/>
      <c r="C41" s="7" t="s">
        <v>90</v>
      </c>
      <c r="D41" s="139">
        <f>SUM(D43:D47)</f>
        <v>14921.7</v>
      </c>
      <c r="E41" s="139">
        <f t="shared" ref="E41:I41" si="0">SUM(E43:E47)</f>
        <v>16047.4</v>
      </c>
      <c r="F41" s="139">
        <f t="shared" si="0"/>
        <v>18600</v>
      </c>
      <c r="G41" s="139">
        <f>SUM(G43:G47)</f>
        <v>29037.585999999996</v>
      </c>
      <c r="H41" s="139">
        <f t="shared" si="0"/>
        <v>34578.800000000003</v>
      </c>
      <c r="I41" s="139">
        <f t="shared" si="0"/>
        <v>38847.199999999997</v>
      </c>
      <c r="J41" s="139">
        <f>SUM(J43:J47)</f>
        <v>40097.54</v>
      </c>
      <c r="K41" s="140">
        <f>SUM(K43:K47)</f>
        <v>60446.299999999996</v>
      </c>
      <c r="L41" s="140">
        <f>SUM(L43:L47)</f>
        <v>40221.199999999997</v>
      </c>
      <c r="M41" s="140">
        <f>SUM(M43:M47)</f>
        <v>40237.9</v>
      </c>
      <c r="N41" s="157">
        <f>SUM(N43:N47)</f>
        <v>333035.62599999987</v>
      </c>
    </row>
    <row r="42" spans="2:16" ht="31.5" customHeight="1" x14ac:dyDescent="0.25">
      <c r="B42" s="136"/>
      <c r="C42" s="8" t="s">
        <v>91</v>
      </c>
      <c r="D42" s="139"/>
      <c r="E42" s="139"/>
      <c r="F42" s="139"/>
      <c r="G42" s="139"/>
      <c r="H42" s="139"/>
      <c r="I42" s="139"/>
      <c r="J42" s="139"/>
      <c r="K42" s="140"/>
      <c r="L42" s="140"/>
      <c r="M42" s="140"/>
      <c r="N42" s="157"/>
      <c r="P42" s="67"/>
    </row>
    <row r="43" spans="2:16" ht="63.75" customHeight="1" x14ac:dyDescent="0.25">
      <c r="B43" s="136"/>
      <c r="C43" s="9" t="s">
        <v>19</v>
      </c>
      <c r="D43" s="13">
        <f>'Прил2 ФК и МС'!H20+'Прил2 ФК и МС'!H32+'Прил2 ФК и МС'!H80+'Прил2 ФК и МС'!H158+'Прил2 ФК и МС'!H170+'Прил2 ФК и МС'!H182+'Прил2 ФК и МС'!H200+'Прил2 ФК и МС'!H212+'Прил2 ФК и МС'!H224</f>
        <v>14600.2</v>
      </c>
      <c r="E43" s="13">
        <f>'Прил2 ФК и МС'!I20+'Прил2 ФК и МС'!I32+'Прил2 ФК и МС'!I80+'Прил2 ФК и МС'!I158+'Прил2 ФК и МС'!I170+'Прил2 ФК и МС'!I182+'Прил2 ФК и МС'!I200+'Прил2 ФК и МС'!I212+'Прил2 ФК и МС'!I224</f>
        <v>15575</v>
      </c>
      <c r="F43" s="13">
        <f>'Прил2 ФК и МС'!J20+'Прил2 ФК и МС'!J32+'Прил2 ФК и МС'!J80+'Прил2 ФК и МС'!J158+'Прил2 ФК и МС'!J170+'Прил2 ФК и МС'!J182+'Прил2 ФК и МС'!J200+'Прил2 ФК и МС'!J212+'Прил2 ФК и МС'!J224</f>
        <v>17250.599999999999</v>
      </c>
      <c r="G43" s="13">
        <f>'Прил2 ФК и МС'!K20+'Прил2 ФК и МС'!K32+'Прил2 ФК и МС'!K80+'Прил2 ФК и МС'!K158+'Прил2 ФК и МС'!K170+'Прил2 ФК и МС'!K182+'Прил2 ФК и МС'!K200+'Прил2 ФК и МС'!K212+'Прил2 ФК и МС'!K224</f>
        <v>23207.599999999999</v>
      </c>
      <c r="H43" s="13">
        <f>'Прил2 ФК и МС'!L20+'Прил2 ФК и МС'!L32+'Прил2 ФК и МС'!L80+'Прил2 ФК и МС'!L158+'Прил2 ФК и МС'!L170+'Прил2 ФК и МС'!L182+'Прил2 ФК и МС'!L200+'Прил2 ФК и МС'!L212+'Прил2 ФК и МС'!L224</f>
        <v>28373.4</v>
      </c>
      <c r="I43" s="13">
        <f>'Прил2 ФК и МС'!M20+'Прил2 ФК и МС'!M32+'Прил2 ФК и МС'!M80+'Прил2 ФК и МС'!M158+'Прил2 ФК и МС'!M170+'Прил2 ФК и МС'!M182+'Прил2 ФК и МС'!M200+'Прил2 ФК и МС'!M212+'Прил2 ФК и МС'!M224</f>
        <v>33261.299999999996</v>
      </c>
      <c r="J43" s="13">
        <f>'Прил2 ФК и МС'!N20+'Прил2 ФК и МС'!N32+'Прил2 ФК и МС'!N80+'Прил2 ФК и МС'!N158+'Прил2 ФК и МС'!N170+'Прил2 ФК и МС'!N182+'Прил2 ФК и МС'!N200+'Прил2 ФК и МС'!N212+'Прил2 ФК и МС'!N224</f>
        <v>38189</v>
      </c>
      <c r="K43" s="13">
        <f>'Прил2 ФК и МС'!O20+'Прил2 ФК и МС'!O32+'Прил2 ФК и МС'!O80+'Прил2 ФК и МС'!O158+'Прил2 ФК и МС'!O170+'Прил2 ФК и МС'!O182+'Прил2 ФК и МС'!O200+'Прил2 ФК и МС'!O212+'Прил2 ФК и МС'!O224</f>
        <v>59757.599999999999</v>
      </c>
      <c r="L43" s="13">
        <f>'Прил2 ФК и МС'!P20+'Прил2 ФК и МС'!P32+'Прил2 ФК и МС'!P80+'Прил2 ФК и МС'!P158+'Прил2 ФК и МС'!P170+'Прил2 ФК и МС'!P182+'Прил2 ФК и МС'!P200+'Прил2 ФК и МС'!P212+'Прил2 ФК и МС'!P224</f>
        <v>39706.699999999997</v>
      </c>
      <c r="M43" s="13">
        <f>'Прил2 ФК и МС'!Q20+'Прил2 ФК и МС'!Q32+'Прил2 ФК и МС'!Q80+'Прил2 ФК и МС'!Q158+'Прил2 ФК и МС'!Q170+'Прил2 ФК и МС'!Q182+'Прил2 ФК и МС'!Q200+'Прил2 ФК и МС'!Q212+'Прил2 ФК и МС'!Q224</f>
        <v>39761.1</v>
      </c>
      <c r="N43" s="10">
        <f>SUM(D43:M43)</f>
        <v>309682.49999999994</v>
      </c>
      <c r="P43" s="39"/>
    </row>
    <row r="44" spans="2:16" ht="63" customHeight="1" x14ac:dyDescent="0.25">
      <c r="B44" s="136"/>
      <c r="C44" s="9" t="s">
        <v>20</v>
      </c>
      <c r="D44" s="13">
        <f>'Прил2 ФК и МС'!H21+'Прил2 ФК и МС'!H33+'Прил2 ФК и МС'!H81+'Прил2 ФК и МС'!H159+'Прил2 ФК и МС'!H171+'Прил2 ФК и МС'!H183+'Прил2 ФК и МС'!H201+'Прил2 ФК и МС'!H213+'Прил2 ФК и МС'!H225</f>
        <v>0</v>
      </c>
      <c r="E44" s="13">
        <f>'Прил2 ФК и МС'!I21+'Прил2 ФК и МС'!I33+'Прил2 ФК и МС'!I81+'Прил2 ФК и МС'!I159+'Прил2 ФК и МС'!I171+'Прил2 ФК и МС'!I183+'Прил2 ФК и МС'!I201+'Прил2 ФК и МС'!I213+'Прил2 ФК и МС'!I225</f>
        <v>0</v>
      </c>
      <c r="F44" s="13">
        <f>'Прил2 ФК и МС'!J21+'Прил2 ФК и МС'!J33+'Прил2 ФК и МС'!J81+'Прил2 ФК и МС'!J159+'Прил2 ФК и МС'!J171+'Прил2 ФК и МС'!J183+'Прил2 ФК и МС'!J201+'Прил2 ФК и МС'!J213+'Прил2 ФК и МС'!J225</f>
        <v>699.4</v>
      </c>
      <c r="G44" s="13">
        <f>'Прил2 ФК и МС'!K21+'Прил2 ФК и МС'!K33+'Прил2 ФК и МС'!K81+'Прил2 ФК и МС'!K159+'Прил2 ФК и МС'!K171+'Прил2 ФК и МС'!K183+'Прил2 ФК и МС'!K201+'Прил2 ФК и МС'!K213+'Прил2 ФК и МС'!K225</f>
        <v>1340.1</v>
      </c>
      <c r="H44" s="13">
        <f>'Прил2 ФК и МС'!L21+'Прил2 ФК и МС'!L33+'Прил2 ФК и МС'!L81+'Прил2 ФК и МС'!L159+'Прил2 ФК и МС'!L171+'Прил2 ФК и МС'!L183+'Прил2 ФК и МС'!L201+'Прил2 ФК и МС'!L213+'Прил2 ФК и МС'!L225</f>
        <v>1705.4</v>
      </c>
      <c r="I44" s="13">
        <f>'Прил2 ФК и МС'!M21+'Прил2 ФК и МС'!M33+'Прил2 ФК и МС'!M81+'Прил2 ФК и МС'!M159+'Прил2 ФК и МС'!M171+'Прил2 ФК и МС'!M183+'Прил2 ФК и МС'!M201+'Прил2 ФК и МС'!M213+'Прил2 ФК и МС'!M225</f>
        <v>1785.9</v>
      </c>
      <c r="J44" s="13">
        <f>'Прил2 ФК и МС'!N21+'Прил2 ФК и МС'!N33+'Прил2 ФК и МС'!N81+'Прил2 ФК и МС'!N159+'Прил2 ФК и МС'!N171+'Прил2 ФК и МС'!N183+'Прил2 ФК и МС'!N201+'Прил2 ФК и МС'!N213+'Прил2 ФК и МС'!N225</f>
        <v>1815.3</v>
      </c>
      <c r="K44" s="13">
        <f>'Прил2 ФК и МС'!O21+'Прил2 ФК и МС'!O33+'Прил2 ФК и МС'!O81+'Прил2 ФК и МС'!O159+'Прил2 ФК и МС'!O171+'Прил2 ФК и МС'!O183+'Прил2 ФК и МС'!O201+'Прил2 ФК и МС'!O213+'Прил2 ФК и МС'!O225</f>
        <v>688.7</v>
      </c>
      <c r="L44" s="13">
        <f>'Прил2 ФК и МС'!P21+'Прил2 ФК и МС'!P33+'Прил2 ФК и МС'!P81+'Прил2 ФК и МС'!P159+'Прил2 ФК и МС'!P171+'Прил2 ФК и МС'!P183+'Прил2 ФК и МС'!P201+'Прил2 ФК и МС'!P213+'Прил2 ФК и МС'!P225</f>
        <v>514.5</v>
      </c>
      <c r="M44" s="13">
        <f>'Прил2 ФК и МС'!Q21+'Прил2 ФК и МС'!Q33+'Прил2 ФК и МС'!Q81+'Прил2 ФК и МС'!Q159+'Прил2 ФК и МС'!Q171+'Прил2 ФК и МС'!Q183+'Прил2 ФК и МС'!Q201+'Прил2 ФК и МС'!Q213+'Прил2 ФК и МС'!Q225</f>
        <v>476.8</v>
      </c>
      <c r="N44" s="10">
        <f t="shared" ref="N44:N46" si="1">SUM(D44:M44)</f>
        <v>9026.0999999999985</v>
      </c>
    </row>
    <row r="45" spans="2:16" ht="45.75" customHeight="1" x14ac:dyDescent="0.25">
      <c r="B45" s="136"/>
      <c r="C45" s="9" t="s">
        <v>22</v>
      </c>
      <c r="D45" s="13">
        <f>'Прил2 ФК и МС'!H22+'Прил2 ФК и МС'!H34+'Прил2 ФК и МС'!H82+'Прил2 ФК и МС'!H160+'Прил2 ФК и МС'!H172+'Прил2 ФК и МС'!H184+'Прил2 ФК и МС'!H202+'Прил2 ФК и МС'!H214+'Прил2 ФК и МС'!H226</f>
        <v>0</v>
      </c>
      <c r="E45" s="13">
        <f>'Прил2 ФК и МС'!I22+'Прил2 ФК и МС'!I34+'Прил2 ФК и МС'!I82+'Прил2 ФК и МС'!I160+'Прил2 ФК и МС'!I172+'Прил2 ФК и МС'!I184+'Прил2 ФК и МС'!I202+'Прил2 ФК и МС'!I214+'Прил2 ФК и МС'!I226</f>
        <v>0</v>
      </c>
      <c r="F45" s="13">
        <f>'Прил2 ФК и МС'!J22+'Прил2 ФК и МС'!J34+'Прил2 ФК и МС'!J82+'Прил2 ФК и МС'!J160+'Прил2 ФК и МС'!J172+'Прил2 ФК и МС'!J184+'Прил2 ФК и МС'!J202+'Прил2 ФК и МС'!J214+'Прил2 ФК и МС'!J226</f>
        <v>0</v>
      </c>
      <c r="G45" s="13">
        <f>'Прил2 ФК и МС'!K22+'Прил2 ФК и МС'!K34+'Прил2 ФК и МС'!K82+'Прил2 ФК и МС'!K160+'Прил2 ФК и МС'!K172+'Прил2 ФК и МС'!K184+'Прил2 ФК и МС'!K202+'Прил2 ФК и МС'!K214+'Прил2 ФК и МС'!K226</f>
        <v>0</v>
      </c>
      <c r="H45" s="13">
        <f>'Прил2 ФК и МС'!L22+'Прил2 ФК и МС'!L34+'Прил2 ФК и МС'!L82+'Прил2 ФК и МС'!L160+'Прил2 ФК и МС'!L172+'Прил2 ФК и МС'!L184+'Прил2 ФК и МС'!L202+'Прил2 ФК и МС'!L214+'Прил2 ФК и МС'!L226</f>
        <v>0</v>
      </c>
      <c r="I45" s="13">
        <f>'Прил2 ФК и МС'!M22+'Прил2 ФК и МС'!M34+'Прил2 ФК и МС'!M82+'Прил2 ФК и МС'!M160+'Прил2 ФК и МС'!M172+'Прил2 ФК и МС'!M184+'Прил2 ФК и МС'!M202+'Прил2 ФК и МС'!M214+'Прил2 ФК и МС'!M226</f>
        <v>0</v>
      </c>
      <c r="J45" s="13">
        <f>'Прил2 ФК и МС'!N22+'Прил2 ФК и МС'!N34+'Прил2 ФК и МС'!N82+'Прил2 ФК и МС'!N160+'Прил2 ФК и МС'!N172+'Прил2 ФК и МС'!N184+'Прил2 ФК и МС'!N202+'Прил2 ФК и МС'!N214+'Прил2 ФК и МС'!N226</f>
        <v>0</v>
      </c>
      <c r="K45" s="13">
        <f>'Прил2 ФК и МС'!O22+'Прил2 ФК и МС'!O34+'Прил2 ФК и МС'!O82+'Прил2 ФК и МС'!O160+'Прил2 ФК и МС'!O172+'Прил2 ФК и МС'!O184+'Прил2 ФК и МС'!O202+'Прил2 ФК и МС'!O214+'Прил2 ФК и МС'!O226</f>
        <v>0</v>
      </c>
      <c r="L45" s="13">
        <f>'Прил2 ФК и МС'!P22+'Прил2 ФК и МС'!P34+'Прил2 ФК и МС'!P82+'Прил2 ФК и МС'!P160+'Прил2 ФК и МС'!P172+'Прил2 ФК и МС'!P184+'Прил2 ФК и МС'!P202+'Прил2 ФК и МС'!P214+'Прил2 ФК и МС'!P226</f>
        <v>0</v>
      </c>
      <c r="M45" s="13">
        <f>'Прил2 ФК и МС'!Q22+'Прил2 ФК и МС'!Q34+'Прил2 ФК и МС'!Q82+'Прил2 ФК и МС'!Q160+'Прил2 ФК и МС'!Q172+'Прил2 ФК и МС'!Q184+'Прил2 ФК и МС'!Q202+'Прил2 ФК и МС'!Q214+'Прил2 ФК и МС'!Q226</f>
        <v>0</v>
      </c>
      <c r="N45" s="10">
        <f t="shared" si="1"/>
        <v>0</v>
      </c>
    </row>
    <row r="46" spans="2:16" ht="53.25" customHeight="1" x14ac:dyDescent="0.25">
      <c r="B46" s="136"/>
      <c r="C46" s="9" t="s">
        <v>23</v>
      </c>
      <c r="D46" s="13">
        <f>'Прил2 ФК и МС'!H23+'Прил2 ФК и МС'!H35+'Прил2 ФК и МС'!H83+'Прил2 ФК и МС'!H161+'Прил2 ФК и МС'!H173+'Прил2 ФК и МС'!H185+'Прил2 ФК и МС'!H203+'Прил2 ФК и МС'!H215+'Прил2 ФК и МС'!H227</f>
        <v>321.5</v>
      </c>
      <c r="E46" s="13">
        <f>'Прил2 ФК и МС'!I23+'Прил2 ФК и МС'!I35+'Прил2 ФК и МС'!I83+'Прил2 ФК и МС'!I161+'Прил2 ФК и МС'!I173+'Прил2 ФК и МС'!I185+'Прил2 ФК и МС'!I203+'Прил2 ФК и МС'!I215+'Прил2 ФК и МС'!I227</f>
        <v>472.4</v>
      </c>
      <c r="F46" s="13">
        <f>'Прил2 ФК и МС'!J23+'Прил2 ФК и МС'!J35+'Прил2 ФК и МС'!J83+'Прил2 ФК и МС'!J161+'Прил2 ФК и МС'!J173+'Прил2 ФК и МС'!J185+'Прил2 ФК и МС'!J203+'Прил2 ФК и МС'!J215+'Прил2 ФК и МС'!J227</f>
        <v>150</v>
      </c>
      <c r="G46" s="13">
        <f>'Прил2 ФК и МС'!K23+'Прил2 ФК и МС'!K35+'Прил2 ФК и МС'!K83+'Прил2 ФК и МС'!K161+'Прил2 ФК и МС'!K173+'Прил2 ФК и МС'!K185+'Прил2 ФК и МС'!K203+'Прил2 ФК и МС'!K215+'Прил2 ФК и МС'!K227</f>
        <v>1489.886</v>
      </c>
      <c r="H46" s="13">
        <f>'Прил2 ФК и МС'!L23+'Прил2 ФК и МС'!L35+'Прил2 ФК и МС'!L83+'Прил2 ФК и МС'!L161+'Прил2 ФК и МС'!L173+'Прил2 ФК и МС'!L185+'Прил2 ФК и МС'!L203+'Прил2 ФК и МС'!L215+'Прил2 ФК и МС'!L227</f>
        <v>100</v>
      </c>
      <c r="I46" s="13">
        <f>'Прил2 ФК и МС'!M23+'Прил2 ФК и МС'!M35+'Прил2 ФК и МС'!M83+'Прил2 ФК и МС'!M161+'Прил2 ФК и МС'!M173+'Прил2 ФК и МС'!M185+'Прил2 ФК и МС'!M203+'Прил2 ФК и МС'!M215+'Прил2 ФК и МС'!M227</f>
        <v>0</v>
      </c>
      <c r="J46" s="13">
        <f>'Прил2 ФК и МС'!N23+'Прил2 ФК и МС'!N35+'Прил2 ФК и МС'!N83+'Прил2 ФК и МС'!N161+'Прил2 ФК и МС'!N173+'Прил2 ФК и МС'!N185+'Прил2 ФК и МС'!N203+'Прил2 ФК и МС'!N215+'Прил2 ФК и МС'!N227</f>
        <v>58.14</v>
      </c>
      <c r="K46" s="13">
        <f>'Прил2 ФК и МС'!O23+'Прил2 ФК и МС'!O35+'Прил2 ФК и МС'!O83+'Прил2 ФК и МС'!O161+'Прил2 ФК и МС'!O173+'Прил2 ФК и МС'!O185+'Прил2 ФК и МС'!O203+'Прил2 ФК и МС'!O215+'Прил2 ФК и МС'!O227</f>
        <v>0</v>
      </c>
      <c r="L46" s="13">
        <f>'Прил2 ФК и МС'!P23+'Прил2 ФК и МС'!P35+'Прил2 ФК и МС'!P83+'Прил2 ФК и МС'!P161+'Прил2 ФК и МС'!P173+'Прил2 ФК и МС'!P185+'Прил2 ФК и МС'!P203+'Прил2 ФК и МС'!P215+'Прил2 ФК и МС'!P227</f>
        <v>0</v>
      </c>
      <c r="M46" s="13">
        <f>'Прил2 ФК и МС'!Q23+'Прил2 ФК и МС'!Q35+'Прил2 ФК и МС'!Q83+'Прил2 ФК и МС'!Q161+'Прил2 ФК и МС'!Q173+'Прил2 ФК и МС'!Q185+'Прил2 ФК и МС'!Q203+'Прил2 ФК и МС'!Q215+'Прил2 ФК и МС'!Q227</f>
        <v>0</v>
      </c>
      <c r="N46" s="10">
        <f t="shared" si="1"/>
        <v>2591.9259999999999</v>
      </c>
    </row>
    <row r="47" spans="2:16" ht="30" customHeight="1" x14ac:dyDescent="0.25">
      <c r="B47" s="136"/>
      <c r="C47" s="9" t="s">
        <v>40</v>
      </c>
      <c r="D47" s="13">
        <f>'Прил2 ФК и МС'!H24+'Прил2 ФК и МС'!H36+'Прил2 ФК и МС'!H84+'Прил2 ФК и МС'!H162+'Прил2 ФК и МС'!H174+'Прил2 ФК и МС'!H186+'Прил2 ФК и МС'!H204+'Прил2 ФК и МС'!H216+'Прил2 ФК и МС'!H228</f>
        <v>0</v>
      </c>
      <c r="E47" s="13">
        <f>'Прил2 ФК и МС'!I24+'Прил2 ФК и МС'!I36+'Прил2 ФК и МС'!I84+'Прил2 ФК и МС'!I162+'Прил2 ФК и МС'!I174+'Прил2 ФК и МС'!I186+'Прил2 ФК и МС'!I204+'Прил2 ФК и МС'!I216+'Прил2 ФК и МС'!I228</f>
        <v>0</v>
      </c>
      <c r="F47" s="13">
        <f>'Прил2 ФК и МС'!J24+'Прил2 ФК и МС'!J36+'Прил2 ФК и МС'!J84+'Прил2 ФК и МС'!J162+'Прил2 ФК и МС'!J174+'Прил2 ФК и МС'!J186+'Прил2 ФК и МС'!J204+'Прил2 ФК и МС'!J216+'Прил2 ФК и МС'!J228</f>
        <v>500</v>
      </c>
      <c r="G47" s="13">
        <f>'Прил2 ФК и МС'!K24+'Прил2 ФК и МС'!K36+'Прил2 ФК и МС'!K84+'Прил2 ФК и МС'!K162+'Прил2 ФК и МС'!K174+'Прил2 ФК и МС'!K186+'Прил2 ФК и МС'!K204+'Прил2 ФК и МС'!K216+'Прил2 ФК и МС'!K228</f>
        <v>3000</v>
      </c>
      <c r="H47" s="13">
        <f>'Прил2 ФК и МС'!L24+'Прил2 ФК и МС'!L36+'Прил2 ФК и МС'!L84+'Прил2 ФК и МС'!L162+'Прил2 ФК и МС'!L174+'Прил2 ФК и МС'!L186+'Прил2 ФК и МС'!L204+'Прил2 ФК и МС'!L216+'Прил2 ФК и МС'!L228</f>
        <v>4400</v>
      </c>
      <c r="I47" s="13">
        <f>'Прил2 ФК и МС'!M24+'Прил2 ФК и МС'!M36+'Прил2 ФК и МС'!M84+'Прил2 ФК и МС'!M162+'Прил2 ФК и МС'!M174+'Прил2 ФК и МС'!M186+'Прил2 ФК и МС'!M204+'Прил2 ФК и МС'!M216+'Прил2 ФК и МС'!M228</f>
        <v>3800</v>
      </c>
      <c r="J47" s="13">
        <f>'Прил2 ФК и МС'!N24+'Прил2 ФК и МС'!N36+'Прил2 ФК и МС'!N84+'Прил2 ФК и МС'!N162+'Прил2 ФК и МС'!N174+'Прил2 ФК и МС'!N186+'Прил2 ФК и МС'!N204+'Прил2 ФК и МС'!N216+'Прил2 ФК и МС'!N228</f>
        <v>35.1</v>
      </c>
      <c r="K47" s="13">
        <f>'Прил2 ФК и МС'!O24+'Прил2 ФК и МС'!O36+'Прил2 ФК и МС'!O84+'Прил2 ФК и МС'!O162+'Прил2 ФК и МС'!O174+'Прил2 ФК и МС'!O186+'Прил2 ФК и МС'!O204+'Прил2 ФК и МС'!O216+'Прил2 ФК и МС'!O228</f>
        <v>0</v>
      </c>
      <c r="L47" s="13">
        <f>'Прил2 ФК и МС'!P24+'Прил2 ФК и МС'!P36+'Прил2 ФК и МС'!P84+'Прил2 ФК и МС'!P162+'Прил2 ФК и МС'!P174+'Прил2 ФК и МС'!P186+'Прил2 ФК и МС'!P204+'Прил2 ФК и МС'!P216+'Прил2 ФК и МС'!P228</f>
        <v>0</v>
      </c>
      <c r="M47" s="13">
        <f>'Прил2 ФК и МС'!Q24+'Прил2 ФК и МС'!Q36+'Прил2 ФК и МС'!Q84+'Прил2 ФК и МС'!Q162+'Прил2 ФК и МС'!Q174+'Прил2 ФК и МС'!Q186+'Прил2 ФК и МС'!Q204+'Прил2 ФК и МС'!Q216+'Прил2 ФК и МС'!Q228</f>
        <v>0</v>
      </c>
      <c r="N47" s="10">
        <f>SUM(D47:M47)</f>
        <v>11735.1</v>
      </c>
    </row>
    <row r="48" spans="2:16" ht="21" customHeight="1" x14ac:dyDescent="0.25">
      <c r="B48" s="133" t="s">
        <v>92</v>
      </c>
      <c r="C48" s="148" t="s">
        <v>93</v>
      </c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50"/>
    </row>
    <row r="49" spans="2:14" ht="18.75" customHeight="1" x14ac:dyDescent="0.25">
      <c r="B49" s="134"/>
      <c r="C49" s="142" t="s">
        <v>100</v>
      </c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4"/>
    </row>
    <row r="50" spans="2:14" ht="18.75" customHeight="1" x14ac:dyDescent="0.25">
      <c r="B50" s="134"/>
      <c r="C50" s="142" t="s">
        <v>101</v>
      </c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4"/>
    </row>
    <row r="51" spans="2:14" ht="16.5" customHeight="1" thickBot="1" x14ac:dyDescent="0.3">
      <c r="B51" s="135"/>
      <c r="C51" s="151" t="s">
        <v>102</v>
      </c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3"/>
    </row>
  </sheetData>
  <sheetProtection password="C665" sheet="1" objects="1" scenarios="1"/>
  <mergeCells count="55">
    <mergeCell ref="B4:N4"/>
    <mergeCell ref="C24:N24"/>
    <mergeCell ref="H7:N8"/>
    <mergeCell ref="C28:N28"/>
    <mergeCell ref="C27:N27"/>
    <mergeCell ref="C26:N26"/>
    <mergeCell ref="C21:N21"/>
    <mergeCell ref="C17:N17"/>
    <mergeCell ref="C16:N16"/>
    <mergeCell ref="B16:B33"/>
    <mergeCell ref="C32:N32"/>
    <mergeCell ref="C33:N33"/>
    <mergeCell ref="C23:N23"/>
    <mergeCell ref="C22:N22"/>
    <mergeCell ref="C25:N25"/>
    <mergeCell ref="C31:N31"/>
    <mergeCell ref="C18:N18"/>
    <mergeCell ref="C19:N19"/>
    <mergeCell ref="C30:N30"/>
    <mergeCell ref="B10:N10"/>
    <mergeCell ref="C12:N12"/>
    <mergeCell ref="C13:N13"/>
    <mergeCell ref="C14:N14"/>
    <mergeCell ref="C15:N15"/>
    <mergeCell ref="B13:B14"/>
    <mergeCell ref="C51:N51"/>
    <mergeCell ref="C50:N50"/>
    <mergeCell ref="C49:N49"/>
    <mergeCell ref="C48:N48"/>
    <mergeCell ref="C38:N38"/>
    <mergeCell ref="K41:K42"/>
    <mergeCell ref="D39:N39"/>
    <mergeCell ref="N41:N42"/>
    <mergeCell ref="M41:M42"/>
    <mergeCell ref="C37:N37"/>
    <mergeCell ref="C36:N36"/>
    <mergeCell ref="C35:N35"/>
    <mergeCell ref="C34:N34"/>
    <mergeCell ref="C29:N29"/>
    <mergeCell ref="I1:L1"/>
    <mergeCell ref="H2:N3"/>
    <mergeCell ref="I6:N6"/>
    <mergeCell ref="B48:B51"/>
    <mergeCell ref="B39:B47"/>
    <mergeCell ref="C39:C40"/>
    <mergeCell ref="D41:D42"/>
    <mergeCell ref="E41:E42"/>
    <mergeCell ref="F41:F42"/>
    <mergeCell ref="G41:G42"/>
    <mergeCell ref="H41:H42"/>
    <mergeCell ref="I41:I42"/>
    <mergeCell ref="J41:J42"/>
    <mergeCell ref="L41:L42"/>
    <mergeCell ref="B34:B37"/>
    <mergeCell ref="C20:N20"/>
  </mergeCells>
  <printOptions horizontalCentered="1"/>
  <pageMargins left="0" right="0" top="0" bottom="0" header="0" footer="0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1"/>
  <sheetViews>
    <sheetView zoomScaleNormal="100" workbookViewId="0">
      <selection activeCell="Q27" sqref="Q27"/>
    </sheetView>
  </sheetViews>
  <sheetFormatPr defaultRowHeight="15" x14ac:dyDescent="0.25"/>
  <cols>
    <col min="1" max="1" width="0.7109375" style="2" customWidth="1"/>
    <col min="2" max="2" width="2.85546875" style="2" customWidth="1"/>
    <col min="3" max="3" width="10.85546875" style="2" customWidth="1"/>
    <col min="4" max="4" width="7.42578125" style="2" customWidth="1"/>
    <col min="5" max="5" width="12.7109375" style="2" customWidth="1"/>
    <col min="6" max="6" width="9.140625" style="2"/>
    <col min="7" max="7" width="21.140625" style="2" customWidth="1"/>
    <col min="8" max="8" width="8" style="2" customWidth="1"/>
    <col min="9" max="9" width="10.140625" style="2" customWidth="1"/>
    <col min="10" max="16384" width="9.140625" style="2"/>
  </cols>
  <sheetData>
    <row r="1" spans="2:19" x14ac:dyDescent="0.25">
      <c r="N1" s="11"/>
      <c r="O1" s="176" t="s">
        <v>67</v>
      </c>
      <c r="P1" s="176"/>
      <c r="Q1" s="176"/>
      <c r="R1" s="115"/>
    </row>
    <row r="2" spans="2:19" ht="36" customHeight="1" x14ac:dyDescent="0.25">
      <c r="C2" s="3"/>
      <c r="D2" s="3"/>
      <c r="E2" s="3"/>
      <c r="F2" s="3"/>
      <c r="G2" s="3"/>
      <c r="H2" s="3"/>
      <c r="I2" s="3"/>
      <c r="J2" s="3"/>
      <c r="K2" s="3"/>
      <c r="L2" s="132" t="s">
        <v>219</v>
      </c>
      <c r="M2" s="132"/>
      <c r="N2" s="132"/>
      <c r="O2" s="132"/>
      <c r="P2" s="132"/>
      <c r="Q2" s="132"/>
      <c r="R2" s="132"/>
      <c r="S2" s="132"/>
    </row>
    <row r="3" spans="2:19" ht="30.75" customHeight="1" x14ac:dyDescent="0.25">
      <c r="C3" s="3"/>
      <c r="D3" s="3"/>
      <c r="E3" s="3"/>
      <c r="F3" s="3"/>
      <c r="G3" s="3"/>
      <c r="H3" s="3"/>
      <c r="I3" s="3"/>
      <c r="J3" s="3"/>
      <c r="K3" s="3"/>
      <c r="L3" s="132"/>
      <c r="M3" s="132"/>
      <c r="N3" s="132"/>
      <c r="O3" s="132"/>
      <c r="P3" s="132"/>
      <c r="Q3" s="132"/>
      <c r="R3" s="132"/>
      <c r="S3" s="132"/>
    </row>
    <row r="4" spans="2:19" ht="18.75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9" ht="25.5" customHeight="1" x14ac:dyDescent="0.25">
      <c r="B5" s="189" t="s">
        <v>217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</row>
    <row r="6" spans="2:19" ht="18" customHeight="1" x14ac:dyDescent="0.25">
      <c r="B6" s="158" t="s">
        <v>51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</row>
    <row r="7" spans="2:19" ht="16.5" customHeight="1" x14ac:dyDescent="0.25">
      <c r="B7" s="192" t="s">
        <v>52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</row>
    <row r="8" spans="2:19" ht="15" customHeight="1" x14ac:dyDescent="0.25">
      <c r="B8" s="193" t="s">
        <v>53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</row>
    <row r="9" spans="2:19" ht="15.75" customHeight="1" thickBot="1" x14ac:dyDescent="0.3">
      <c r="B9" s="72"/>
      <c r="C9" s="205"/>
      <c r="D9" s="205"/>
      <c r="E9" s="72"/>
      <c r="F9" s="75"/>
      <c r="G9" s="72"/>
      <c r="H9" s="75"/>
      <c r="I9" s="75"/>
      <c r="J9" s="4"/>
      <c r="K9" s="4"/>
      <c r="L9" s="4"/>
      <c r="M9" s="12"/>
      <c r="N9" s="12"/>
      <c r="O9" s="12"/>
      <c r="P9" s="12"/>
    </row>
    <row r="10" spans="2:19" ht="17.25" customHeight="1" x14ac:dyDescent="0.25">
      <c r="B10" s="204" t="s">
        <v>38</v>
      </c>
      <c r="C10" s="203" t="s">
        <v>54</v>
      </c>
      <c r="D10" s="203"/>
      <c r="E10" s="203" t="s">
        <v>55</v>
      </c>
      <c r="F10" s="203"/>
      <c r="G10" s="203" t="s">
        <v>56</v>
      </c>
      <c r="H10" s="203" t="s">
        <v>57</v>
      </c>
      <c r="I10" s="203" t="s">
        <v>58</v>
      </c>
      <c r="J10" s="194" t="s">
        <v>59</v>
      </c>
      <c r="K10" s="195"/>
      <c r="L10" s="195"/>
      <c r="M10" s="195"/>
      <c r="N10" s="195"/>
      <c r="O10" s="195"/>
      <c r="P10" s="195"/>
      <c r="Q10" s="195"/>
      <c r="R10" s="195"/>
      <c r="S10" s="196"/>
    </row>
    <row r="11" spans="2:19" x14ac:dyDescent="0.25">
      <c r="B11" s="172"/>
      <c r="C11" s="138"/>
      <c r="D11" s="138"/>
      <c r="E11" s="138"/>
      <c r="F11" s="138"/>
      <c r="G11" s="138"/>
      <c r="H11" s="138"/>
      <c r="I11" s="138"/>
      <c r="J11" s="197"/>
      <c r="K11" s="198"/>
      <c r="L11" s="198"/>
      <c r="M11" s="198"/>
      <c r="N11" s="198"/>
      <c r="O11" s="198"/>
      <c r="P11" s="198"/>
      <c r="Q11" s="198"/>
      <c r="R11" s="198"/>
      <c r="S11" s="199"/>
    </row>
    <row r="12" spans="2:19" x14ac:dyDescent="0.25">
      <c r="B12" s="172"/>
      <c r="C12" s="138"/>
      <c r="D12" s="138"/>
      <c r="E12" s="138"/>
      <c r="F12" s="138"/>
      <c r="G12" s="138"/>
      <c r="H12" s="138"/>
      <c r="I12" s="138"/>
      <c r="J12" s="197"/>
      <c r="K12" s="198"/>
      <c r="L12" s="198"/>
      <c r="M12" s="198"/>
      <c r="N12" s="198"/>
      <c r="O12" s="198"/>
      <c r="P12" s="198"/>
      <c r="Q12" s="198"/>
      <c r="R12" s="198"/>
      <c r="S12" s="199"/>
    </row>
    <row r="13" spans="2:19" x14ac:dyDescent="0.25">
      <c r="B13" s="172"/>
      <c r="C13" s="138"/>
      <c r="D13" s="138"/>
      <c r="E13" s="138"/>
      <c r="F13" s="138"/>
      <c r="G13" s="138"/>
      <c r="H13" s="138"/>
      <c r="I13" s="138"/>
      <c r="J13" s="200"/>
      <c r="K13" s="201"/>
      <c r="L13" s="201"/>
      <c r="M13" s="201"/>
      <c r="N13" s="201"/>
      <c r="O13" s="201"/>
      <c r="P13" s="201"/>
      <c r="Q13" s="201"/>
      <c r="R13" s="201"/>
      <c r="S13" s="202"/>
    </row>
    <row r="14" spans="2:19" ht="21.75" customHeight="1" x14ac:dyDescent="0.25">
      <c r="B14" s="172"/>
      <c r="C14" s="138"/>
      <c r="D14" s="138"/>
      <c r="E14" s="138" t="s">
        <v>60</v>
      </c>
      <c r="F14" s="138" t="s">
        <v>61</v>
      </c>
      <c r="G14" s="138"/>
      <c r="H14" s="138"/>
      <c r="I14" s="138"/>
      <c r="J14" s="138" t="s">
        <v>9</v>
      </c>
      <c r="K14" s="138" t="s">
        <v>10</v>
      </c>
      <c r="L14" s="138" t="s">
        <v>11</v>
      </c>
      <c r="M14" s="138" t="s">
        <v>12</v>
      </c>
      <c r="N14" s="138" t="s">
        <v>13</v>
      </c>
      <c r="O14" s="138" t="s">
        <v>14</v>
      </c>
      <c r="P14" s="154" t="s">
        <v>15</v>
      </c>
      <c r="Q14" s="138" t="s">
        <v>113</v>
      </c>
      <c r="R14" s="155" t="s">
        <v>117</v>
      </c>
      <c r="S14" s="191" t="s">
        <v>200</v>
      </c>
    </row>
    <row r="15" spans="2:19" ht="15.75" customHeight="1" x14ac:dyDescent="0.25">
      <c r="B15" s="172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54"/>
      <c r="Q15" s="138"/>
      <c r="R15" s="155"/>
      <c r="S15" s="191"/>
    </row>
    <row r="16" spans="2:19" x14ac:dyDescent="0.25">
      <c r="B16" s="172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54"/>
      <c r="Q16" s="138"/>
      <c r="R16" s="155"/>
      <c r="S16" s="191"/>
    </row>
    <row r="17" spans="2:19" x14ac:dyDescent="0.25">
      <c r="B17" s="71">
        <v>1</v>
      </c>
      <c r="C17" s="138">
        <v>2</v>
      </c>
      <c r="D17" s="138"/>
      <c r="E17" s="68">
        <v>3</v>
      </c>
      <c r="F17" s="68">
        <v>4</v>
      </c>
      <c r="G17" s="68">
        <v>5</v>
      </c>
      <c r="H17" s="68">
        <v>6</v>
      </c>
      <c r="I17" s="68">
        <v>7</v>
      </c>
      <c r="J17" s="68">
        <v>8</v>
      </c>
      <c r="K17" s="68">
        <v>9</v>
      </c>
      <c r="L17" s="68">
        <v>10</v>
      </c>
      <c r="M17" s="68">
        <v>11</v>
      </c>
      <c r="N17" s="68">
        <v>12</v>
      </c>
      <c r="O17" s="68">
        <v>13</v>
      </c>
      <c r="P17" s="69">
        <v>14</v>
      </c>
      <c r="Q17" s="68">
        <v>15</v>
      </c>
      <c r="R17" s="114">
        <v>16</v>
      </c>
      <c r="S17" s="6">
        <v>17</v>
      </c>
    </row>
    <row r="18" spans="2:19" ht="130.5" customHeight="1" x14ac:dyDescent="0.25">
      <c r="B18" s="172" t="s">
        <v>16</v>
      </c>
      <c r="C18" s="173" t="s">
        <v>142</v>
      </c>
      <c r="D18" s="173"/>
      <c r="E18" s="174">
        <f>'Прил2 ФК и МС'!G20</f>
        <v>173241.3</v>
      </c>
      <c r="F18" s="179">
        <f>'Прил2 ФК и МС'!G21+'Прил2 ФК и МС'!G22+'Прил2 ФК и МС'!G23+'Прил2 ФК и МС'!G24</f>
        <v>0</v>
      </c>
      <c r="G18" s="51" t="s">
        <v>143</v>
      </c>
      <c r="H18" s="68" t="s">
        <v>62</v>
      </c>
      <c r="I18" s="68">
        <v>8</v>
      </c>
      <c r="J18" s="68">
        <v>9</v>
      </c>
      <c r="K18" s="68">
        <v>9</v>
      </c>
      <c r="L18" s="68">
        <v>8</v>
      </c>
      <c r="M18" s="68">
        <v>8</v>
      </c>
      <c r="N18" s="68">
        <v>10</v>
      </c>
      <c r="O18" s="68">
        <v>11</v>
      </c>
      <c r="P18" s="69">
        <v>17</v>
      </c>
      <c r="Q18" s="125">
        <v>14</v>
      </c>
      <c r="R18" s="125">
        <v>14</v>
      </c>
      <c r="S18" s="6">
        <v>14</v>
      </c>
    </row>
    <row r="19" spans="2:19" ht="73.5" customHeight="1" x14ac:dyDescent="0.25">
      <c r="B19" s="172"/>
      <c r="C19" s="173"/>
      <c r="D19" s="173"/>
      <c r="E19" s="175"/>
      <c r="F19" s="179"/>
      <c r="G19" s="73" t="s">
        <v>144</v>
      </c>
      <c r="H19" s="68" t="s">
        <v>63</v>
      </c>
      <c r="I19" s="68">
        <v>393</v>
      </c>
      <c r="J19" s="68">
        <v>393</v>
      </c>
      <c r="K19" s="68">
        <v>410</v>
      </c>
      <c r="L19" s="68">
        <v>243</v>
      </c>
      <c r="M19" s="68">
        <v>273</v>
      </c>
      <c r="N19" s="68">
        <v>440</v>
      </c>
      <c r="O19" s="68">
        <v>440</v>
      </c>
      <c r="P19" s="69">
        <v>440</v>
      </c>
      <c r="Q19" s="68">
        <v>440</v>
      </c>
      <c r="R19" s="114">
        <v>440</v>
      </c>
      <c r="S19" s="6">
        <v>440</v>
      </c>
    </row>
    <row r="20" spans="2:19" ht="93" customHeight="1" x14ac:dyDescent="0.25">
      <c r="B20" s="169" t="s">
        <v>24</v>
      </c>
      <c r="C20" s="173" t="s">
        <v>145</v>
      </c>
      <c r="D20" s="173"/>
      <c r="E20" s="179">
        <f>'Прил2 ФК и МС'!G32</f>
        <v>84238.200000000012</v>
      </c>
      <c r="F20" s="179">
        <f>'Прил2 ФК и МС'!G33+'Прил2 ФК и МС'!G34+'Прил2 ФК и МС'!G35+'Прил2 ФК и МС'!G36</f>
        <v>0</v>
      </c>
      <c r="G20" s="73" t="s">
        <v>175</v>
      </c>
      <c r="H20" s="68" t="s">
        <v>62</v>
      </c>
      <c r="I20" s="68">
        <v>7</v>
      </c>
      <c r="J20" s="68">
        <v>7</v>
      </c>
      <c r="K20" s="68">
        <v>8</v>
      </c>
      <c r="L20" s="68">
        <v>8</v>
      </c>
      <c r="M20" s="68">
        <v>13</v>
      </c>
      <c r="N20" s="68">
        <v>14</v>
      </c>
      <c r="O20" s="68">
        <v>15</v>
      </c>
      <c r="P20" s="69">
        <v>15</v>
      </c>
      <c r="Q20" s="68">
        <v>16</v>
      </c>
      <c r="R20" s="114">
        <v>16</v>
      </c>
      <c r="S20" s="6">
        <v>16</v>
      </c>
    </row>
    <row r="21" spans="2:19" ht="75.75" customHeight="1" x14ac:dyDescent="0.25">
      <c r="B21" s="170"/>
      <c r="C21" s="173"/>
      <c r="D21" s="173"/>
      <c r="E21" s="179"/>
      <c r="F21" s="179"/>
      <c r="G21" s="73" t="s">
        <v>146</v>
      </c>
      <c r="H21" s="14" t="s">
        <v>62</v>
      </c>
      <c r="I21" s="14">
        <f>26+2+2</f>
        <v>30</v>
      </c>
      <c r="J21" s="14">
        <f>19+2+2</f>
        <v>23</v>
      </c>
      <c r="K21" s="14">
        <f>15+2+2</f>
        <v>19</v>
      </c>
      <c r="L21" s="68">
        <f>15+2+2</f>
        <v>19</v>
      </c>
      <c r="M21" s="68">
        <f>31+3+2</f>
        <v>36</v>
      </c>
      <c r="N21" s="68">
        <f>46+3+3</f>
        <v>52</v>
      </c>
      <c r="O21" s="68">
        <v>58</v>
      </c>
      <c r="P21" s="69">
        <v>56</v>
      </c>
      <c r="Q21" s="68">
        <v>56</v>
      </c>
      <c r="R21" s="114">
        <v>56</v>
      </c>
      <c r="S21" s="6">
        <v>56</v>
      </c>
    </row>
    <row r="22" spans="2:19" ht="72" customHeight="1" x14ac:dyDescent="0.25">
      <c r="B22" s="170"/>
      <c r="C22" s="173"/>
      <c r="D22" s="173"/>
      <c r="E22" s="179"/>
      <c r="F22" s="179"/>
      <c r="G22" s="73" t="s">
        <v>147</v>
      </c>
      <c r="H22" s="14" t="s">
        <v>63</v>
      </c>
      <c r="I22" s="14">
        <f>3420+310+300</f>
        <v>4030</v>
      </c>
      <c r="J22" s="14">
        <f>I22</f>
        <v>4030</v>
      </c>
      <c r="K22" s="14">
        <f>1910+310+300</f>
        <v>2520</v>
      </c>
      <c r="L22" s="68">
        <f>1910+310+300</f>
        <v>2520</v>
      </c>
      <c r="M22" s="68">
        <f>2476+150+400</f>
        <v>3026</v>
      </c>
      <c r="N22" s="68">
        <f>3802+320+450</f>
        <v>4572</v>
      </c>
      <c r="O22" s="68">
        <f>3483+385+360+171</f>
        <v>4399</v>
      </c>
      <c r="P22" s="127">
        <v>3483</v>
      </c>
      <c r="Q22" s="68">
        <v>4691</v>
      </c>
      <c r="R22" s="114">
        <v>4691</v>
      </c>
      <c r="S22" s="6">
        <v>4691</v>
      </c>
    </row>
    <row r="23" spans="2:19" ht="54" customHeight="1" x14ac:dyDescent="0.25">
      <c r="B23" s="170"/>
      <c r="C23" s="173"/>
      <c r="D23" s="173"/>
      <c r="E23" s="179"/>
      <c r="F23" s="179"/>
      <c r="G23" s="73" t="s">
        <v>148</v>
      </c>
      <c r="H23" s="68" t="s">
        <v>62</v>
      </c>
      <c r="I23" s="14">
        <f>77+21+13</f>
        <v>111</v>
      </c>
      <c r="J23" s="14">
        <f>49+21+13</f>
        <v>83</v>
      </c>
      <c r="K23" s="14">
        <f>39+21+13</f>
        <v>73</v>
      </c>
      <c r="L23" s="68">
        <f>39+21+13</f>
        <v>73</v>
      </c>
      <c r="M23" s="68">
        <f>79+19+12</f>
        <v>110</v>
      </c>
      <c r="N23" s="68">
        <f>90+16+26</f>
        <v>132</v>
      </c>
      <c r="O23" s="68">
        <f>118+15+14+2</f>
        <v>149</v>
      </c>
      <c r="P23" s="69">
        <v>119</v>
      </c>
      <c r="Q23" s="68">
        <v>120</v>
      </c>
      <c r="R23" s="114">
        <v>120</v>
      </c>
      <c r="S23" s="6">
        <v>120</v>
      </c>
    </row>
    <row r="24" spans="2:19" ht="81" customHeight="1" x14ac:dyDescent="0.25">
      <c r="B24" s="170"/>
      <c r="C24" s="173"/>
      <c r="D24" s="173"/>
      <c r="E24" s="179"/>
      <c r="F24" s="179"/>
      <c r="G24" s="73" t="s">
        <v>149</v>
      </c>
      <c r="H24" s="14" t="s">
        <v>63</v>
      </c>
      <c r="I24" s="14">
        <f>1185+90+260</f>
        <v>1535</v>
      </c>
      <c r="J24" s="14">
        <f>692+90+260</f>
        <v>1042</v>
      </c>
      <c r="K24" s="14">
        <f>535+90+260</f>
        <v>885</v>
      </c>
      <c r="L24" s="68">
        <f>535+90+260</f>
        <v>885</v>
      </c>
      <c r="M24" s="68">
        <f>850+97+280</f>
        <v>1227</v>
      </c>
      <c r="N24" s="68">
        <f>1022+125+541</f>
        <v>1688</v>
      </c>
      <c r="O24" s="68">
        <f>1277+202+280+26</f>
        <v>1785</v>
      </c>
      <c r="P24" s="127">
        <v>1531</v>
      </c>
      <c r="Q24" s="68">
        <v>1574</v>
      </c>
      <c r="R24" s="114">
        <v>1585</v>
      </c>
      <c r="S24" s="6">
        <v>1585</v>
      </c>
    </row>
    <row r="25" spans="2:19" ht="45.75" customHeight="1" x14ac:dyDescent="0.25">
      <c r="B25" s="171"/>
      <c r="C25" s="173"/>
      <c r="D25" s="173"/>
      <c r="E25" s="179"/>
      <c r="F25" s="179"/>
      <c r="G25" s="73" t="s">
        <v>150</v>
      </c>
      <c r="H25" s="14" t="s">
        <v>64</v>
      </c>
      <c r="I25" s="14">
        <f>142+81+7</f>
        <v>230</v>
      </c>
      <c r="J25" s="14">
        <f>114+81+7</f>
        <v>202</v>
      </c>
      <c r="K25" s="14">
        <f>96+81+7</f>
        <v>184</v>
      </c>
      <c r="L25" s="68">
        <f>96+81+7</f>
        <v>184</v>
      </c>
      <c r="M25" s="68">
        <f>304+2+5</f>
        <v>311</v>
      </c>
      <c r="N25" s="68">
        <f>384+2+5</f>
        <v>391</v>
      </c>
      <c r="O25" s="68">
        <f>400+113+12+18</f>
        <v>543</v>
      </c>
      <c r="P25" s="128">
        <v>572</v>
      </c>
      <c r="Q25" s="68">
        <v>530</v>
      </c>
      <c r="R25" s="114">
        <v>533</v>
      </c>
      <c r="S25" s="6">
        <v>535</v>
      </c>
    </row>
    <row r="26" spans="2:19" ht="78.75" customHeight="1" x14ac:dyDescent="0.25">
      <c r="B26" s="169" t="s">
        <v>26</v>
      </c>
      <c r="C26" s="183" t="s">
        <v>151</v>
      </c>
      <c r="D26" s="184"/>
      <c r="E26" s="187">
        <f>'Прил2 ФК и МС'!G80</f>
        <v>16802.2</v>
      </c>
      <c r="F26" s="187">
        <f>'Прил2 ФК и МС'!G81+'Прил2 ФК и МС'!G82+'Прил2 ФК и МС'!G83+'Прил2 ФК и МС'!G84</f>
        <v>0</v>
      </c>
      <c r="G26" s="73" t="s">
        <v>229</v>
      </c>
      <c r="H26" s="14" t="s">
        <v>62</v>
      </c>
      <c r="I26" s="14" t="s">
        <v>21</v>
      </c>
      <c r="J26" s="14" t="s">
        <v>21</v>
      </c>
      <c r="K26" s="14" t="s">
        <v>21</v>
      </c>
      <c r="L26" s="68">
        <v>1</v>
      </c>
      <c r="M26" s="68">
        <v>1</v>
      </c>
      <c r="N26" s="68" t="s">
        <v>21</v>
      </c>
      <c r="O26" s="68" t="s">
        <v>21</v>
      </c>
      <c r="P26" s="69" t="s">
        <v>21</v>
      </c>
      <c r="Q26" s="68">
        <v>3</v>
      </c>
      <c r="R26" s="114" t="s">
        <v>21</v>
      </c>
      <c r="S26" s="6" t="s">
        <v>21</v>
      </c>
    </row>
    <row r="27" spans="2:19" ht="90" customHeight="1" x14ac:dyDescent="0.25">
      <c r="B27" s="170"/>
      <c r="C27" s="185"/>
      <c r="D27" s="186"/>
      <c r="E27" s="188"/>
      <c r="F27" s="188"/>
      <c r="G27" s="9" t="s">
        <v>192</v>
      </c>
      <c r="H27" s="14" t="s">
        <v>62</v>
      </c>
      <c r="I27" s="14" t="s">
        <v>21</v>
      </c>
      <c r="J27" s="14" t="s">
        <v>21</v>
      </c>
      <c r="K27" s="14" t="s">
        <v>21</v>
      </c>
      <c r="L27" s="14" t="s">
        <v>21</v>
      </c>
      <c r="M27" s="14" t="s">
        <v>21</v>
      </c>
      <c r="N27" s="68">
        <v>1</v>
      </c>
      <c r="O27" s="14" t="s">
        <v>21</v>
      </c>
      <c r="P27" s="107" t="s">
        <v>21</v>
      </c>
      <c r="Q27" s="106" t="s">
        <v>21</v>
      </c>
      <c r="R27" s="114" t="s">
        <v>21</v>
      </c>
      <c r="S27" s="6" t="s">
        <v>21</v>
      </c>
    </row>
    <row r="28" spans="2:19" ht="51.75" customHeight="1" x14ac:dyDescent="0.25">
      <c r="B28" s="170"/>
      <c r="C28" s="185"/>
      <c r="D28" s="186"/>
      <c r="E28" s="188"/>
      <c r="F28" s="188"/>
      <c r="G28" s="9" t="s">
        <v>193</v>
      </c>
      <c r="H28" s="14" t="s">
        <v>62</v>
      </c>
      <c r="I28" s="14" t="s">
        <v>21</v>
      </c>
      <c r="J28" s="14" t="s">
        <v>21</v>
      </c>
      <c r="K28" s="14" t="s">
        <v>21</v>
      </c>
      <c r="L28" s="14" t="s">
        <v>21</v>
      </c>
      <c r="M28" s="68">
        <v>1</v>
      </c>
      <c r="N28" s="68" t="s">
        <v>21</v>
      </c>
      <c r="O28" s="68" t="s">
        <v>21</v>
      </c>
      <c r="P28" s="69">
        <v>2</v>
      </c>
      <c r="Q28" s="68" t="s">
        <v>21</v>
      </c>
      <c r="R28" s="114" t="s">
        <v>21</v>
      </c>
      <c r="S28" s="6" t="s">
        <v>21</v>
      </c>
    </row>
    <row r="29" spans="2:19" ht="53.25" customHeight="1" x14ac:dyDescent="0.25">
      <c r="B29" s="170"/>
      <c r="C29" s="185"/>
      <c r="D29" s="186"/>
      <c r="E29" s="188"/>
      <c r="F29" s="188"/>
      <c r="G29" s="9" t="s">
        <v>194</v>
      </c>
      <c r="H29" s="14" t="s">
        <v>62</v>
      </c>
      <c r="I29" s="14" t="s">
        <v>21</v>
      </c>
      <c r="J29" s="14" t="s">
        <v>21</v>
      </c>
      <c r="K29" s="14" t="s">
        <v>21</v>
      </c>
      <c r="L29" s="14" t="s">
        <v>21</v>
      </c>
      <c r="M29" s="14" t="s">
        <v>21</v>
      </c>
      <c r="N29" s="68" t="s">
        <v>21</v>
      </c>
      <c r="O29" s="68" t="s">
        <v>21</v>
      </c>
      <c r="P29" s="69">
        <v>27</v>
      </c>
      <c r="Q29" s="68">
        <v>28</v>
      </c>
      <c r="R29" s="114" t="s">
        <v>21</v>
      </c>
      <c r="S29" s="6" t="s">
        <v>21</v>
      </c>
    </row>
    <row r="30" spans="2:19" ht="48" customHeight="1" x14ac:dyDescent="0.25">
      <c r="B30" s="172" t="s">
        <v>27</v>
      </c>
      <c r="C30" s="173" t="s">
        <v>178</v>
      </c>
      <c r="D30" s="173"/>
      <c r="E30" s="179">
        <f>'Прил2 ФК и МС'!G158</f>
        <v>2229.8000000000002</v>
      </c>
      <c r="F30" s="179">
        <f>'Прил2 ФК и МС'!G159+'Прил2 ФК и МС'!G160+'Прил2 ФК и МС'!G161+'Прил2 ФК и МС'!G162</f>
        <v>4139.3000000000011</v>
      </c>
      <c r="G30" s="73" t="s">
        <v>152</v>
      </c>
      <c r="H30" s="14" t="s">
        <v>62</v>
      </c>
      <c r="I30" s="14">
        <v>24</v>
      </c>
      <c r="J30" s="14">
        <v>25</v>
      </c>
      <c r="K30" s="14">
        <v>19</v>
      </c>
      <c r="L30" s="68">
        <v>21</v>
      </c>
      <c r="M30" s="68">
        <v>18</v>
      </c>
      <c r="N30" s="68">
        <v>20</v>
      </c>
      <c r="O30" s="68">
        <f>2+18+9+6</f>
        <v>35</v>
      </c>
      <c r="P30" s="69">
        <f>20+5+7</f>
        <v>32</v>
      </c>
      <c r="Q30" s="68">
        <f>20+5+7</f>
        <v>32</v>
      </c>
      <c r="R30" s="114">
        <f>20+5+7</f>
        <v>32</v>
      </c>
      <c r="S30" s="6">
        <v>32</v>
      </c>
    </row>
    <row r="31" spans="2:19" ht="48" customHeight="1" x14ac:dyDescent="0.25">
      <c r="B31" s="172"/>
      <c r="C31" s="173"/>
      <c r="D31" s="173"/>
      <c r="E31" s="179"/>
      <c r="F31" s="179"/>
      <c r="G31" s="73" t="s">
        <v>153</v>
      </c>
      <c r="H31" s="14" t="s">
        <v>65</v>
      </c>
      <c r="I31" s="14">
        <v>1990</v>
      </c>
      <c r="J31" s="14">
        <v>2420</v>
      </c>
      <c r="K31" s="14">
        <v>1990</v>
      </c>
      <c r="L31" s="68">
        <v>1990</v>
      </c>
      <c r="M31" s="68">
        <v>1480</v>
      </c>
      <c r="N31" s="68">
        <v>1600</v>
      </c>
      <c r="O31" s="68">
        <f>1945+205+245+100</f>
        <v>2495</v>
      </c>
      <c r="P31" s="129">
        <v>3854</v>
      </c>
      <c r="Q31" s="69">
        <f t="shared" ref="Q31:R31" si="0">2150+93+74</f>
        <v>2317</v>
      </c>
      <c r="R31" s="113">
        <f t="shared" si="0"/>
        <v>2317</v>
      </c>
      <c r="S31" s="6">
        <v>2317</v>
      </c>
    </row>
    <row r="32" spans="2:19" ht="54.75" customHeight="1" x14ac:dyDescent="0.25">
      <c r="B32" s="172" t="s">
        <v>28</v>
      </c>
      <c r="C32" s="173" t="s">
        <v>154</v>
      </c>
      <c r="D32" s="173"/>
      <c r="E32" s="179">
        <f>'Прил2 ФК и МС'!G170</f>
        <v>4299.3</v>
      </c>
      <c r="F32" s="179">
        <f>'Прил2 ФК и МС'!G171+'Прил2 ФК и МС'!G172+'Прил2 ФК и МС'!G173+'Прил2 ФК и МС'!G174</f>
        <v>5213.4000000000005</v>
      </c>
      <c r="G32" s="73" t="s">
        <v>155</v>
      </c>
      <c r="H32" s="14" t="s">
        <v>65</v>
      </c>
      <c r="I32" s="14" t="s">
        <v>21</v>
      </c>
      <c r="J32" s="14" t="s">
        <v>21</v>
      </c>
      <c r="K32" s="14" t="s">
        <v>21</v>
      </c>
      <c r="L32" s="68">
        <v>347</v>
      </c>
      <c r="M32" s="68">
        <v>1124</v>
      </c>
      <c r="N32" s="68">
        <v>882</v>
      </c>
      <c r="O32" s="68">
        <v>893</v>
      </c>
      <c r="P32" s="69">
        <v>800</v>
      </c>
      <c r="Q32" s="68">
        <v>850</v>
      </c>
      <c r="R32" s="114">
        <v>850</v>
      </c>
      <c r="S32" s="6"/>
    </row>
    <row r="33" spans="2:19" ht="67.5" customHeight="1" x14ac:dyDescent="0.25">
      <c r="B33" s="169"/>
      <c r="C33" s="180"/>
      <c r="D33" s="180"/>
      <c r="E33" s="174"/>
      <c r="F33" s="174"/>
      <c r="G33" s="74" t="s">
        <v>156</v>
      </c>
      <c r="H33" s="15" t="s">
        <v>65</v>
      </c>
      <c r="I33" s="15" t="s">
        <v>21</v>
      </c>
      <c r="J33" s="15" t="s">
        <v>21</v>
      </c>
      <c r="K33" s="15" t="s">
        <v>21</v>
      </c>
      <c r="L33" s="16">
        <v>109</v>
      </c>
      <c r="M33" s="16">
        <v>403</v>
      </c>
      <c r="N33" s="16">
        <v>375</v>
      </c>
      <c r="O33" s="16">
        <v>484</v>
      </c>
      <c r="P33" s="17">
        <v>250</v>
      </c>
      <c r="Q33" s="68">
        <v>270</v>
      </c>
      <c r="R33" s="114">
        <v>270</v>
      </c>
      <c r="S33" s="6"/>
    </row>
    <row r="34" spans="2:19" ht="77.25" customHeight="1" x14ac:dyDescent="0.25">
      <c r="B34" s="108" t="s">
        <v>31</v>
      </c>
      <c r="C34" s="177" t="s">
        <v>157</v>
      </c>
      <c r="D34" s="178"/>
      <c r="E34" s="109">
        <f>'Прил2 ФК и МС'!G182</f>
        <v>10333.200000000001</v>
      </c>
      <c r="F34" s="109">
        <f>'Прил2 ФК и МС'!G183+'Прил2 ФК и МС'!G184+'Прил2 ФК и МС'!G185+'Прил2 ФК и МС'!G186</f>
        <v>14000.425999999999</v>
      </c>
      <c r="G34" s="73" t="s">
        <v>158</v>
      </c>
      <c r="H34" s="14" t="s">
        <v>66</v>
      </c>
      <c r="I34" s="14">
        <v>-11.5</v>
      </c>
      <c r="J34" s="14">
        <v>30.5</v>
      </c>
      <c r="K34" s="14">
        <v>38.6</v>
      </c>
      <c r="L34" s="68">
        <v>7.5</v>
      </c>
      <c r="M34" s="68">
        <v>39.4</v>
      </c>
      <c r="N34" s="68">
        <v>2.1</v>
      </c>
      <c r="O34" s="68">
        <v>1</v>
      </c>
      <c r="P34" s="52">
        <v>3.4</v>
      </c>
      <c r="Q34" s="76">
        <v>16.8</v>
      </c>
      <c r="R34" s="121" t="s">
        <v>21</v>
      </c>
      <c r="S34" s="118"/>
    </row>
    <row r="35" spans="2:19" ht="69.75" customHeight="1" x14ac:dyDescent="0.25">
      <c r="B35" s="71" t="s">
        <v>33</v>
      </c>
      <c r="C35" s="181" t="s">
        <v>159</v>
      </c>
      <c r="D35" s="182"/>
      <c r="E35" s="70">
        <f>'Прил2 ФК и МС'!G200</f>
        <v>6523.5</v>
      </c>
      <c r="F35" s="70">
        <f>'Прил2 ФК и МС'!G201+'Прил2 ФК и МС'!G202+'Прил2 ФК и МС'!G203+'Прил2 ФК и МС'!G204</f>
        <v>0</v>
      </c>
      <c r="G35" s="73" t="s">
        <v>160</v>
      </c>
      <c r="H35" s="14" t="s">
        <v>66</v>
      </c>
      <c r="I35" s="14" t="s">
        <v>21</v>
      </c>
      <c r="J35" s="14" t="s">
        <v>21</v>
      </c>
      <c r="K35" s="14" t="s">
        <v>21</v>
      </c>
      <c r="L35" s="68" t="s">
        <v>21</v>
      </c>
      <c r="M35" s="68">
        <v>12</v>
      </c>
      <c r="N35" s="68">
        <v>4</v>
      </c>
      <c r="O35" s="68">
        <v>4</v>
      </c>
      <c r="P35" s="68">
        <v>4</v>
      </c>
      <c r="Q35" s="126" t="s">
        <v>21</v>
      </c>
      <c r="R35" s="121" t="s">
        <v>21</v>
      </c>
      <c r="S35" s="6"/>
    </row>
    <row r="36" spans="2:19" ht="77.25" customHeight="1" x14ac:dyDescent="0.25">
      <c r="B36" s="78" t="s">
        <v>35</v>
      </c>
      <c r="C36" s="180" t="s">
        <v>161</v>
      </c>
      <c r="D36" s="180"/>
      <c r="E36" s="77">
        <f>'Прил2 ФК и МС'!G212</f>
        <v>15</v>
      </c>
      <c r="F36" s="77">
        <f>'Прил2 ФК и МС'!G213+'Прил2 ФК и МС'!G214+'Прил2 ФК и МС'!G215+'Прил2 ФК и МС'!G216</f>
        <v>0</v>
      </c>
      <c r="G36" s="79" t="s">
        <v>162</v>
      </c>
      <c r="H36" s="15" t="s">
        <v>64</v>
      </c>
      <c r="I36" s="15" t="s">
        <v>21</v>
      </c>
      <c r="J36" s="15" t="s">
        <v>21</v>
      </c>
      <c r="K36" s="15">
        <v>1</v>
      </c>
      <c r="L36" s="16" t="s">
        <v>21</v>
      </c>
      <c r="M36" s="16" t="s">
        <v>21</v>
      </c>
      <c r="N36" s="16" t="s">
        <v>21</v>
      </c>
      <c r="O36" s="16" t="s">
        <v>21</v>
      </c>
      <c r="P36" s="17" t="s">
        <v>21</v>
      </c>
      <c r="Q36" s="16" t="s">
        <v>21</v>
      </c>
      <c r="R36" s="116" t="s">
        <v>21</v>
      </c>
      <c r="S36" s="123"/>
    </row>
    <row r="37" spans="2:19" ht="63" customHeight="1" thickBot="1" x14ac:dyDescent="0.3">
      <c r="B37" s="38" t="s">
        <v>181</v>
      </c>
      <c r="C37" s="190" t="s">
        <v>182</v>
      </c>
      <c r="D37" s="190"/>
      <c r="E37" s="37">
        <f>'Прил2 ФК и МС'!G224</f>
        <v>12000</v>
      </c>
      <c r="F37" s="37">
        <f>'Прил2 ФК и МС'!G225+'Прил2 ФК и МС'!G226+'Прил2 ФК и МС'!G227+'Прил2 ФК и МС'!G228</f>
        <v>0</v>
      </c>
      <c r="G37" s="130" t="s">
        <v>183</v>
      </c>
      <c r="H37" s="18" t="s">
        <v>65</v>
      </c>
      <c r="I37" s="18" t="s">
        <v>21</v>
      </c>
      <c r="J37" s="18" t="s">
        <v>21</v>
      </c>
      <c r="K37" s="18" t="s">
        <v>21</v>
      </c>
      <c r="L37" s="19" t="s">
        <v>21</v>
      </c>
      <c r="M37" s="19" t="s">
        <v>21</v>
      </c>
      <c r="N37" s="19" t="s">
        <v>21</v>
      </c>
      <c r="O37" s="19" t="s">
        <v>21</v>
      </c>
      <c r="P37" s="20">
        <v>20</v>
      </c>
      <c r="Q37" s="19">
        <v>20</v>
      </c>
      <c r="R37" s="122">
        <v>20</v>
      </c>
      <c r="S37" s="124">
        <v>20</v>
      </c>
    </row>
    <row r="38" spans="2:19" x14ac:dyDescent="0.25">
      <c r="G38" s="85"/>
    </row>
    <row r="41" spans="2:19" x14ac:dyDescent="0.25">
      <c r="E41" s="39"/>
      <c r="G41" s="39"/>
    </row>
  </sheetData>
  <sheetProtection password="C665" sheet="1" objects="1" scenarios="1"/>
  <mergeCells count="51">
    <mergeCell ref="B5:S5"/>
    <mergeCell ref="C37:D37"/>
    <mergeCell ref="S14:S16"/>
    <mergeCell ref="B6:S6"/>
    <mergeCell ref="B7:S7"/>
    <mergeCell ref="B8:S8"/>
    <mergeCell ref="J10:S13"/>
    <mergeCell ref="E10:F13"/>
    <mergeCell ref="I10:I16"/>
    <mergeCell ref="H10:H16"/>
    <mergeCell ref="G10:G16"/>
    <mergeCell ref="F14:F16"/>
    <mergeCell ref="E14:E16"/>
    <mergeCell ref="C10:D16"/>
    <mergeCell ref="B10:B16"/>
    <mergeCell ref="C9:D9"/>
    <mergeCell ref="B32:B33"/>
    <mergeCell ref="E32:E33"/>
    <mergeCell ref="F32:F33"/>
    <mergeCell ref="F26:F29"/>
    <mergeCell ref="F30:F31"/>
    <mergeCell ref="C36:D36"/>
    <mergeCell ref="C32:D33"/>
    <mergeCell ref="C35:D35"/>
    <mergeCell ref="E30:E31"/>
    <mergeCell ref="C26:D29"/>
    <mergeCell ref="E26:E29"/>
    <mergeCell ref="C30:D31"/>
    <mergeCell ref="O1:Q1"/>
    <mergeCell ref="L2:S3"/>
    <mergeCell ref="Q14:Q16"/>
    <mergeCell ref="C34:D34"/>
    <mergeCell ref="F18:F19"/>
    <mergeCell ref="C17:D17"/>
    <mergeCell ref="E20:E25"/>
    <mergeCell ref="F20:F25"/>
    <mergeCell ref="J14:J16"/>
    <mergeCell ref="P14:P16"/>
    <mergeCell ref="O14:O16"/>
    <mergeCell ref="N14:N16"/>
    <mergeCell ref="M14:M16"/>
    <mergeCell ref="L14:L16"/>
    <mergeCell ref="K14:K16"/>
    <mergeCell ref="R14:R16"/>
    <mergeCell ref="B18:B19"/>
    <mergeCell ref="B20:B25"/>
    <mergeCell ref="B30:B31"/>
    <mergeCell ref="C18:D19"/>
    <mergeCell ref="E18:E19"/>
    <mergeCell ref="C20:D25"/>
    <mergeCell ref="B26:B29"/>
  </mergeCells>
  <pageMargins left="0.59055118110236227" right="0.23622047244094491" top="0" bottom="0.74803149606299213" header="0.31496062992125984" footer="0.31496062992125984"/>
  <pageSetup paperSize="9" scale="81" fitToHeight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36"/>
  <sheetViews>
    <sheetView zoomScaleNormal="100" workbookViewId="0">
      <selection activeCell="C139" sqref="C139:C144"/>
    </sheetView>
  </sheetViews>
  <sheetFormatPr defaultRowHeight="15" x14ac:dyDescent="0.25"/>
  <cols>
    <col min="1" max="1" width="1.28515625" style="21" customWidth="1"/>
    <col min="2" max="2" width="4.7109375" style="21" customWidth="1"/>
    <col min="3" max="3" width="14.42578125" style="21" customWidth="1"/>
    <col min="4" max="4" width="14.5703125" style="21" customWidth="1"/>
    <col min="5" max="5" width="11.28515625" style="21" customWidth="1"/>
    <col min="6" max="6" width="10" style="21" customWidth="1"/>
    <col min="7" max="17" width="9.140625" style="21"/>
    <col min="18" max="18" width="11.5703125" style="21" customWidth="1"/>
    <col min="19" max="19" width="18.7109375" style="21" customWidth="1"/>
    <col min="20" max="20" width="9.140625" style="21"/>
    <col min="21" max="21" width="14.85546875" style="21" customWidth="1"/>
    <col min="22" max="16384" width="9.140625" style="21"/>
  </cols>
  <sheetData>
    <row r="1" spans="1:26" ht="22.5" customHeight="1" x14ac:dyDescent="0.25"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/>
      <c r="O1" s="102"/>
      <c r="P1" s="102"/>
      <c r="Q1" s="102"/>
      <c r="R1" s="102"/>
      <c r="S1" s="103" t="s">
        <v>188</v>
      </c>
    </row>
    <row r="2" spans="1:26" ht="17.25" customHeight="1" x14ac:dyDescent="0.2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206" t="s">
        <v>132</v>
      </c>
      <c r="O2" s="206"/>
      <c r="P2" s="206"/>
      <c r="Q2" s="206"/>
      <c r="R2" s="206"/>
      <c r="S2" s="206"/>
    </row>
    <row r="3" spans="1:26" ht="60" customHeight="1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207" t="s">
        <v>220</v>
      </c>
      <c r="N3" s="207"/>
      <c r="O3" s="207"/>
      <c r="P3" s="207"/>
      <c r="Q3" s="207"/>
      <c r="R3" s="207"/>
      <c r="S3" s="207"/>
    </row>
    <row r="4" spans="1:26" ht="12" customHeight="1" x14ac:dyDescent="0.25"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0"/>
      <c r="Q4" s="220"/>
      <c r="R4" s="220"/>
      <c r="S4" s="220"/>
      <c r="T4" s="22"/>
      <c r="U4" s="22"/>
      <c r="V4" s="22"/>
      <c r="W4" s="22"/>
      <c r="X4" s="22"/>
      <c r="Y4" s="22"/>
      <c r="Z4" s="22"/>
    </row>
    <row r="5" spans="1:26" hidden="1" x14ac:dyDescent="0.25">
      <c r="B5" s="22" t="s">
        <v>25</v>
      </c>
      <c r="C5" s="22"/>
      <c r="D5" s="22"/>
      <c r="E5" s="22"/>
      <c r="F5" s="22"/>
      <c r="G5" s="22"/>
      <c r="H5" s="22"/>
      <c r="I5" s="22"/>
      <c r="J5" s="22"/>
      <c r="K5" s="22"/>
      <c r="M5" s="25"/>
      <c r="N5" s="25"/>
      <c r="O5" s="25"/>
      <c r="P5" s="25"/>
      <c r="Q5" s="25"/>
      <c r="R5" s="25"/>
      <c r="S5" s="25"/>
      <c r="T5" s="22"/>
      <c r="U5" s="22"/>
      <c r="V5" s="22"/>
      <c r="W5" s="22"/>
      <c r="X5" s="22"/>
      <c r="Y5" s="22"/>
      <c r="Z5" s="22"/>
    </row>
    <row r="6" spans="1:26" hidden="1" x14ac:dyDescent="0.25">
      <c r="B6" s="22"/>
      <c r="C6" s="22"/>
      <c r="D6" s="22"/>
      <c r="E6" s="22"/>
      <c r="F6" s="22"/>
      <c r="G6" s="22"/>
      <c r="H6" s="22"/>
      <c r="I6" s="22"/>
      <c r="J6" s="22"/>
      <c r="K6" s="22"/>
      <c r="L6" s="25"/>
      <c r="M6" s="25"/>
      <c r="N6" s="25"/>
      <c r="O6" s="25"/>
      <c r="P6" s="25"/>
      <c r="Q6" s="25"/>
      <c r="R6" s="25"/>
      <c r="S6" s="25"/>
      <c r="T6" s="22"/>
      <c r="U6" s="22"/>
      <c r="V6" s="22"/>
      <c r="W6" s="22"/>
      <c r="X6" s="22"/>
      <c r="Y6" s="22"/>
      <c r="Z6" s="22"/>
    </row>
    <row r="7" spans="1:26" ht="19.5" customHeight="1" x14ac:dyDescent="0.25">
      <c r="B7" s="98" t="s">
        <v>187</v>
      </c>
      <c r="C7" s="99"/>
      <c r="D7" s="99"/>
      <c r="E7" s="99"/>
      <c r="F7" s="99"/>
      <c r="G7" s="99"/>
      <c r="H7" s="99"/>
      <c r="I7" s="99"/>
      <c r="J7" s="99"/>
      <c r="K7" s="99"/>
      <c r="L7" s="100"/>
      <c r="M7" s="47"/>
      <c r="N7" s="47"/>
      <c r="O7" s="47"/>
      <c r="P7" s="47"/>
      <c r="Q7" s="47"/>
      <c r="R7" s="47"/>
      <c r="S7" s="47"/>
      <c r="T7" s="22"/>
      <c r="U7" s="22"/>
      <c r="V7" s="22"/>
      <c r="W7" s="22"/>
      <c r="X7" s="22"/>
      <c r="Y7" s="22"/>
      <c r="Z7" s="22"/>
    </row>
    <row r="8" spans="1:26" ht="26.25" customHeight="1" x14ac:dyDescent="0.25">
      <c r="B8" s="224" t="s">
        <v>0</v>
      </c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6"/>
      <c r="U8" s="26"/>
      <c r="V8" s="26"/>
      <c r="W8" s="26"/>
      <c r="X8" s="26"/>
      <c r="Y8" s="26"/>
      <c r="Z8" s="26"/>
    </row>
    <row r="9" spans="1:26" ht="15.75" x14ac:dyDescent="0.25">
      <c r="B9" s="225" t="s">
        <v>118</v>
      </c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7"/>
      <c r="U9" s="27"/>
      <c r="V9" s="27"/>
      <c r="W9" s="27"/>
      <c r="X9" s="27"/>
      <c r="Y9" s="27"/>
      <c r="Z9" s="27"/>
    </row>
    <row r="10" spans="1:26" x14ac:dyDescent="0.25">
      <c r="B10" s="226" t="s">
        <v>1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8"/>
      <c r="U10" s="28"/>
      <c r="V10" s="28"/>
      <c r="W10" s="28"/>
      <c r="X10" s="28"/>
      <c r="Y10" s="28"/>
      <c r="Z10" s="28"/>
    </row>
    <row r="11" spans="1:26" ht="10.5" customHeight="1" thickBot="1" x14ac:dyDescent="0.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7.25" customHeight="1" x14ac:dyDescent="0.25">
      <c r="B12" s="247" t="s">
        <v>38</v>
      </c>
      <c r="C12" s="227" t="s">
        <v>2</v>
      </c>
      <c r="D12" s="227" t="s">
        <v>3</v>
      </c>
      <c r="E12" s="227" t="s">
        <v>4</v>
      </c>
      <c r="F12" s="233" t="s">
        <v>39</v>
      </c>
      <c r="G12" s="227" t="s">
        <v>5</v>
      </c>
      <c r="H12" s="235" t="s">
        <v>6</v>
      </c>
      <c r="I12" s="236"/>
      <c r="J12" s="236"/>
      <c r="K12" s="236"/>
      <c r="L12" s="236"/>
      <c r="M12" s="236"/>
      <c r="N12" s="236"/>
      <c r="O12" s="236"/>
      <c r="P12" s="236"/>
      <c r="Q12" s="237"/>
      <c r="R12" s="227" t="s">
        <v>7</v>
      </c>
      <c r="S12" s="244" t="s">
        <v>8</v>
      </c>
      <c r="T12" s="29"/>
      <c r="U12" s="30"/>
      <c r="V12" s="30"/>
      <c r="W12" s="30"/>
      <c r="X12" s="30"/>
      <c r="Y12" s="30"/>
      <c r="Z12" s="30"/>
    </row>
    <row r="13" spans="1:26" ht="16.5" customHeight="1" x14ac:dyDescent="0.25">
      <c r="B13" s="248"/>
      <c r="C13" s="228"/>
      <c r="D13" s="228"/>
      <c r="E13" s="228"/>
      <c r="F13" s="234"/>
      <c r="G13" s="228"/>
      <c r="H13" s="238"/>
      <c r="I13" s="239"/>
      <c r="J13" s="239"/>
      <c r="K13" s="239"/>
      <c r="L13" s="239"/>
      <c r="M13" s="239"/>
      <c r="N13" s="239"/>
      <c r="O13" s="239"/>
      <c r="P13" s="239"/>
      <c r="Q13" s="240"/>
      <c r="R13" s="228"/>
      <c r="S13" s="245"/>
      <c r="T13" s="29"/>
      <c r="U13" s="30"/>
      <c r="V13" s="30"/>
      <c r="W13" s="30"/>
      <c r="X13" s="30"/>
      <c r="Y13" s="30"/>
      <c r="Z13" s="30"/>
    </row>
    <row r="14" spans="1:26" x14ac:dyDescent="0.25">
      <c r="B14" s="248"/>
      <c r="C14" s="228"/>
      <c r="D14" s="228"/>
      <c r="E14" s="228"/>
      <c r="F14" s="234"/>
      <c r="G14" s="228"/>
      <c r="H14" s="238"/>
      <c r="I14" s="239"/>
      <c r="J14" s="239"/>
      <c r="K14" s="239"/>
      <c r="L14" s="239"/>
      <c r="M14" s="239"/>
      <c r="N14" s="239"/>
      <c r="O14" s="239"/>
      <c r="P14" s="239"/>
      <c r="Q14" s="240"/>
      <c r="R14" s="228"/>
      <c r="S14" s="245"/>
      <c r="T14" s="29"/>
      <c r="U14" s="30"/>
      <c r="V14" s="30"/>
      <c r="W14" s="30"/>
      <c r="X14" s="30"/>
      <c r="Y14" s="30"/>
      <c r="Z14" s="30"/>
    </row>
    <row r="15" spans="1:26" x14ac:dyDescent="0.25">
      <c r="B15" s="248"/>
      <c r="C15" s="228"/>
      <c r="D15" s="228"/>
      <c r="E15" s="228"/>
      <c r="F15" s="234"/>
      <c r="G15" s="228"/>
      <c r="H15" s="238"/>
      <c r="I15" s="239"/>
      <c r="J15" s="239"/>
      <c r="K15" s="239"/>
      <c r="L15" s="239"/>
      <c r="M15" s="239"/>
      <c r="N15" s="239"/>
      <c r="O15" s="239"/>
      <c r="P15" s="239"/>
      <c r="Q15" s="240"/>
      <c r="R15" s="228"/>
      <c r="S15" s="245"/>
      <c r="T15" s="29"/>
      <c r="U15" s="30"/>
      <c r="V15" s="30"/>
      <c r="W15" s="30"/>
      <c r="X15" s="30"/>
      <c r="Y15" s="30"/>
      <c r="Z15" s="30"/>
    </row>
    <row r="16" spans="1:26" x14ac:dyDescent="0.25">
      <c r="B16" s="248"/>
      <c r="C16" s="228"/>
      <c r="D16" s="228"/>
      <c r="E16" s="228"/>
      <c r="F16" s="234"/>
      <c r="G16" s="228"/>
      <c r="H16" s="241"/>
      <c r="I16" s="242"/>
      <c r="J16" s="242"/>
      <c r="K16" s="242"/>
      <c r="L16" s="242"/>
      <c r="M16" s="242"/>
      <c r="N16" s="242"/>
      <c r="O16" s="242"/>
      <c r="P16" s="242"/>
      <c r="Q16" s="243"/>
      <c r="R16" s="228"/>
      <c r="S16" s="245"/>
      <c r="T16" s="29"/>
      <c r="U16" s="30"/>
      <c r="V16" s="30"/>
      <c r="W16" s="30"/>
      <c r="X16" s="30"/>
      <c r="Y16" s="30"/>
      <c r="Z16" s="30"/>
    </row>
    <row r="17" spans="2:26" ht="22.5" customHeight="1" x14ac:dyDescent="0.25">
      <c r="B17" s="249"/>
      <c r="C17" s="229"/>
      <c r="D17" s="229"/>
      <c r="E17" s="229"/>
      <c r="F17" s="228"/>
      <c r="G17" s="229"/>
      <c r="H17" s="119" t="s">
        <v>9</v>
      </c>
      <c r="I17" s="119" t="s">
        <v>10</v>
      </c>
      <c r="J17" s="119" t="s">
        <v>11</v>
      </c>
      <c r="K17" s="119" t="s">
        <v>12</v>
      </c>
      <c r="L17" s="119" t="s">
        <v>13</v>
      </c>
      <c r="M17" s="119" t="s">
        <v>14</v>
      </c>
      <c r="N17" s="119" t="s">
        <v>15</v>
      </c>
      <c r="O17" s="119" t="s">
        <v>113</v>
      </c>
      <c r="P17" s="119" t="s">
        <v>117</v>
      </c>
      <c r="Q17" s="119" t="s">
        <v>200</v>
      </c>
      <c r="R17" s="229"/>
      <c r="S17" s="246"/>
      <c r="T17" s="31"/>
      <c r="U17" s="32"/>
      <c r="V17" s="32"/>
      <c r="W17" s="32"/>
      <c r="X17" s="32"/>
      <c r="Y17" s="32"/>
      <c r="Z17" s="32"/>
    </row>
    <row r="18" spans="2:26" x14ac:dyDescent="0.25">
      <c r="B18" s="50">
        <v>1</v>
      </c>
      <c r="C18" s="48">
        <v>2</v>
      </c>
      <c r="D18" s="48">
        <v>3</v>
      </c>
      <c r="E18" s="48">
        <v>4</v>
      </c>
      <c r="F18" s="48">
        <v>5</v>
      </c>
      <c r="G18" s="48">
        <v>6</v>
      </c>
      <c r="H18" s="48">
        <v>7</v>
      </c>
      <c r="I18" s="48">
        <v>8</v>
      </c>
      <c r="J18" s="48">
        <v>9</v>
      </c>
      <c r="K18" s="48">
        <v>10</v>
      </c>
      <c r="L18" s="48">
        <v>11</v>
      </c>
      <c r="M18" s="48">
        <v>12</v>
      </c>
      <c r="N18" s="48">
        <v>13</v>
      </c>
      <c r="O18" s="48">
        <v>14</v>
      </c>
      <c r="P18" s="48">
        <v>15</v>
      </c>
      <c r="Q18" s="117">
        <v>16</v>
      </c>
      <c r="R18" s="48">
        <v>17</v>
      </c>
      <c r="S18" s="49">
        <v>18</v>
      </c>
      <c r="T18" s="31"/>
      <c r="U18" s="32"/>
      <c r="V18" s="32"/>
      <c r="W18" s="32"/>
      <c r="X18" s="32"/>
      <c r="Y18" s="32"/>
      <c r="Z18" s="32"/>
    </row>
    <row r="19" spans="2:26" ht="20.25" customHeight="1" x14ac:dyDescent="0.25">
      <c r="B19" s="221" t="s">
        <v>16</v>
      </c>
      <c r="C19" s="211" t="s">
        <v>163</v>
      </c>
      <c r="D19" s="48" t="s">
        <v>17</v>
      </c>
      <c r="E19" s="119" t="s">
        <v>213</v>
      </c>
      <c r="F19" s="53">
        <f>SUM(F20:F24)</f>
        <v>6267.6</v>
      </c>
      <c r="G19" s="54">
        <f>SUM(G20:G24)</f>
        <v>173241.3</v>
      </c>
      <c r="H19" s="54">
        <f t="shared" ref="H19" si="0">SUM(H20:H24)</f>
        <v>7167.4</v>
      </c>
      <c r="I19" s="54">
        <f t="shared" ref="I19" si="1">SUM(I20:I24)</f>
        <v>8748.1</v>
      </c>
      <c r="J19" s="54">
        <f t="shared" ref="J19" si="2">SUM(J20:J24)</f>
        <v>7669.1</v>
      </c>
      <c r="K19" s="54">
        <f t="shared" ref="K19" si="3">SUM(K20:K24)</f>
        <v>8531.6</v>
      </c>
      <c r="L19" s="54">
        <f t="shared" ref="L19" si="4">SUM(L20:L24)</f>
        <v>16345.3</v>
      </c>
      <c r="M19" s="54">
        <f>SUM(M20:M24)</f>
        <v>19871.900000000001</v>
      </c>
      <c r="N19" s="54">
        <f>SUM(N20:N24)</f>
        <v>23219.1</v>
      </c>
      <c r="O19" s="54">
        <f>SUM(O20:O24)</f>
        <v>28445.8</v>
      </c>
      <c r="P19" s="54">
        <f>SUM(P20:P24)</f>
        <v>26621.5</v>
      </c>
      <c r="Q19" s="54">
        <f>SUM(Q20:Q24)</f>
        <v>26621.5</v>
      </c>
      <c r="R19" s="214" t="s">
        <v>18</v>
      </c>
      <c r="S19" s="217" t="s">
        <v>114</v>
      </c>
      <c r="T19" s="31"/>
      <c r="U19" s="32"/>
      <c r="V19" s="32"/>
      <c r="W19" s="32"/>
      <c r="X19" s="32"/>
      <c r="Y19" s="32"/>
      <c r="Z19" s="32"/>
    </row>
    <row r="20" spans="2:26" ht="68.25" customHeight="1" x14ac:dyDescent="0.25">
      <c r="B20" s="222"/>
      <c r="C20" s="212"/>
      <c r="D20" s="55" t="s">
        <v>19</v>
      </c>
      <c r="E20" s="119" t="s">
        <v>213</v>
      </c>
      <c r="F20" s="56">
        <f>F26</f>
        <v>6267.6</v>
      </c>
      <c r="G20" s="54">
        <f>SUM(H20:Q20)</f>
        <v>173241.3</v>
      </c>
      <c r="H20" s="56">
        <f>H26</f>
        <v>7167.4</v>
      </c>
      <c r="I20" s="56">
        <f t="shared" ref="I20:P20" si="5">I26</f>
        <v>8748.1</v>
      </c>
      <c r="J20" s="56">
        <f t="shared" si="5"/>
        <v>7669.1</v>
      </c>
      <c r="K20" s="56">
        <f>K26</f>
        <v>8531.6</v>
      </c>
      <c r="L20" s="56">
        <f t="shared" si="5"/>
        <v>16345.3</v>
      </c>
      <c r="M20" s="56">
        <f t="shared" si="5"/>
        <v>19871.900000000001</v>
      </c>
      <c r="N20" s="56">
        <f>N26</f>
        <v>23219.1</v>
      </c>
      <c r="O20" s="56">
        <f t="shared" ref="O20" si="6">O26</f>
        <v>28445.8</v>
      </c>
      <c r="P20" s="56">
        <f t="shared" si="5"/>
        <v>26621.5</v>
      </c>
      <c r="Q20" s="56">
        <f t="shared" ref="Q20" si="7">Q26</f>
        <v>26621.5</v>
      </c>
      <c r="R20" s="215"/>
      <c r="S20" s="218"/>
      <c r="T20" s="31"/>
      <c r="U20" s="40"/>
      <c r="V20" s="32"/>
      <c r="W20" s="32"/>
      <c r="X20" s="32"/>
      <c r="Y20" s="32"/>
      <c r="Z20" s="32"/>
    </row>
    <row r="21" spans="2:26" ht="70.5" customHeight="1" x14ac:dyDescent="0.25">
      <c r="B21" s="222"/>
      <c r="C21" s="212"/>
      <c r="D21" s="55" t="s">
        <v>20</v>
      </c>
      <c r="E21" s="48"/>
      <c r="F21" s="56">
        <f t="shared" ref="F21:F24" si="8">F27</f>
        <v>0</v>
      </c>
      <c r="G21" s="54">
        <f t="shared" ref="G21:G29" si="9">SUM(H21:Q21)</f>
        <v>0</v>
      </c>
      <c r="H21" s="56">
        <f t="shared" ref="H21:P21" si="10">H27</f>
        <v>0</v>
      </c>
      <c r="I21" s="56">
        <f t="shared" si="10"/>
        <v>0</v>
      </c>
      <c r="J21" s="56">
        <f t="shared" si="10"/>
        <v>0</v>
      </c>
      <c r="K21" s="56">
        <f t="shared" si="10"/>
        <v>0</v>
      </c>
      <c r="L21" s="56">
        <f t="shared" si="10"/>
        <v>0</v>
      </c>
      <c r="M21" s="56">
        <f t="shared" si="10"/>
        <v>0</v>
      </c>
      <c r="N21" s="56">
        <f t="shared" ref="N21:O21" si="11">N27</f>
        <v>0</v>
      </c>
      <c r="O21" s="56">
        <f t="shared" si="11"/>
        <v>0</v>
      </c>
      <c r="P21" s="56">
        <f t="shared" si="10"/>
        <v>0</v>
      </c>
      <c r="Q21" s="56">
        <f t="shared" ref="Q21" si="12">Q27</f>
        <v>0</v>
      </c>
      <c r="R21" s="215"/>
      <c r="S21" s="218"/>
      <c r="T21" s="31"/>
      <c r="U21" s="32"/>
      <c r="V21" s="32"/>
      <c r="W21" s="32"/>
      <c r="X21" s="32"/>
      <c r="Y21" s="32"/>
      <c r="Z21" s="32"/>
    </row>
    <row r="22" spans="2:26" ht="45" customHeight="1" x14ac:dyDescent="0.25">
      <c r="B22" s="222"/>
      <c r="C22" s="212"/>
      <c r="D22" s="55" t="s">
        <v>22</v>
      </c>
      <c r="E22" s="48"/>
      <c r="F22" s="56">
        <f t="shared" si="8"/>
        <v>0</v>
      </c>
      <c r="G22" s="54">
        <f t="shared" si="9"/>
        <v>0</v>
      </c>
      <c r="H22" s="56">
        <f t="shared" ref="H22:P22" si="13">H28</f>
        <v>0</v>
      </c>
      <c r="I22" s="56">
        <f t="shared" si="13"/>
        <v>0</v>
      </c>
      <c r="J22" s="56">
        <f t="shared" si="13"/>
        <v>0</v>
      </c>
      <c r="K22" s="56">
        <f t="shared" si="13"/>
        <v>0</v>
      </c>
      <c r="L22" s="56">
        <f t="shared" si="13"/>
        <v>0</v>
      </c>
      <c r="M22" s="56">
        <f t="shared" si="13"/>
        <v>0</v>
      </c>
      <c r="N22" s="56">
        <f t="shared" ref="N22:O22" si="14">N28</f>
        <v>0</v>
      </c>
      <c r="O22" s="56">
        <f t="shared" si="14"/>
        <v>0</v>
      </c>
      <c r="P22" s="56">
        <f t="shared" si="13"/>
        <v>0</v>
      </c>
      <c r="Q22" s="56">
        <f t="shared" ref="Q22" si="15">Q28</f>
        <v>0</v>
      </c>
      <c r="R22" s="215"/>
      <c r="S22" s="218"/>
      <c r="T22" s="31"/>
      <c r="U22" s="32"/>
      <c r="V22" s="32"/>
      <c r="W22" s="32"/>
      <c r="X22" s="32"/>
      <c r="Y22" s="32"/>
      <c r="Z22" s="32"/>
    </row>
    <row r="23" spans="2:26" ht="53.25" customHeight="1" x14ac:dyDescent="0.25">
      <c r="B23" s="222"/>
      <c r="C23" s="212"/>
      <c r="D23" s="55" t="s">
        <v>23</v>
      </c>
      <c r="E23" s="48"/>
      <c r="F23" s="56">
        <f t="shared" si="8"/>
        <v>0</v>
      </c>
      <c r="G23" s="54">
        <f t="shared" si="9"/>
        <v>0</v>
      </c>
      <c r="H23" s="56">
        <f t="shared" ref="H23:P23" si="16">H29</f>
        <v>0</v>
      </c>
      <c r="I23" s="56">
        <f t="shared" si="16"/>
        <v>0</v>
      </c>
      <c r="J23" s="56">
        <f t="shared" si="16"/>
        <v>0</v>
      </c>
      <c r="K23" s="56">
        <f t="shared" si="16"/>
        <v>0</v>
      </c>
      <c r="L23" s="56">
        <f t="shared" si="16"/>
        <v>0</v>
      </c>
      <c r="M23" s="56">
        <f t="shared" si="16"/>
        <v>0</v>
      </c>
      <c r="N23" s="56">
        <f t="shared" ref="N23:O23" si="17">N29</f>
        <v>0</v>
      </c>
      <c r="O23" s="56">
        <f t="shared" si="17"/>
        <v>0</v>
      </c>
      <c r="P23" s="56">
        <f t="shared" si="16"/>
        <v>0</v>
      </c>
      <c r="Q23" s="56">
        <f t="shared" ref="Q23" si="18">Q29</f>
        <v>0</v>
      </c>
      <c r="R23" s="215"/>
      <c r="S23" s="218"/>
      <c r="T23" s="31"/>
      <c r="U23" s="32"/>
      <c r="V23" s="32"/>
      <c r="W23" s="32"/>
      <c r="X23" s="32"/>
      <c r="Y23" s="32"/>
      <c r="Z23" s="32"/>
    </row>
    <row r="24" spans="2:26" ht="26.25" customHeight="1" x14ac:dyDescent="0.25">
      <c r="B24" s="223"/>
      <c r="C24" s="213"/>
      <c r="D24" s="55" t="s">
        <v>40</v>
      </c>
      <c r="E24" s="57"/>
      <c r="F24" s="56">
        <f t="shared" si="8"/>
        <v>0</v>
      </c>
      <c r="G24" s="54">
        <f t="shared" si="9"/>
        <v>0</v>
      </c>
      <c r="H24" s="56">
        <f t="shared" ref="H24:P24" si="19">H30</f>
        <v>0</v>
      </c>
      <c r="I24" s="56">
        <f t="shared" si="19"/>
        <v>0</v>
      </c>
      <c r="J24" s="56">
        <f t="shared" si="19"/>
        <v>0</v>
      </c>
      <c r="K24" s="56">
        <f t="shared" si="19"/>
        <v>0</v>
      </c>
      <c r="L24" s="56">
        <f t="shared" si="19"/>
        <v>0</v>
      </c>
      <c r="M24" s="56">
        <f t="shared" si="19"/>
        <v>0</v>
      </c>
      <c r="N24" s="56">
        <f t="shared" ref="N24:O24" si="20">N30</f>
        <v>0</v>
      </c>
      <c r="O24" s="56">
        <f t="shared" si="20"/>
        <v>0</v>
      </c>
      <c r="P24" s="56">
        <f t="shared" si="19"/>
        <v>0</v>
      </c>
      <c r="Q24" s="56">
        <f t="shared" ref="Q24" si="21">Q30</f>
        <v>0</v>
      </c>
      <c r="R24" s="216"/>
      <c r="S24" s="219"/>
      <c r="T24" s="33"/>
      <c r="U24" s="33"/>
      <c r="V24" s="33"/>
      <c r="W24" s="33"/>
      <c r="X24" s="33"/>
      <c r="Y24" s="34"/>
      <c r="Z24" s="35"/>
    </row>
    <row r="25" spans="2:26" ht="25.5" customHeight="1" x14ac:dyDescent="0.25">
      <c r="B25" s="208" t="s">
        <v>41</v>
      </c>
      <c r="C25" s="211" t="s">
        <v>230</v>
      </c>
      <c r="D25" s="55" t="s">
        <v>17</v>
      </c>
      <c r="E25" s="119" t="s">
        <v>213</v>
      </c>
      <c r="F25" s="53">
        <f>SUM(F26:F30)</f>
        <v>6267.6</v>
      </c>
      <c r="G25" s="54">
        <f>SUM(G26:G30)</f>
        <v>173241.3</v>
      </c>
      <c r="H25" s="54">
        <f t="shared" ref="H25" si="22">SUM(H26:H30)</f>
        <v>7167.4</v>
      </c>
      <c r="I25" s="54">
        <f t="shared" ref="I25" si="23">SUM(I26:I30)</f>
        <v>8748.1</v>
      </c>
      <c r="J25" s="54">
        <f t="shared" ref="J25" si="24">SUM(J26:J30)</f>
        <v>7669.1</v>
      </c>
      <c r="K25" s="54">
        <f t="shared" ref="K25" si="25">SUM(K26:K30)</f>
        <v>8531.6</v>
      </c>
      <c r="L25" s="54">
        <f t="shared" ref="L25" si="26">SUM(L26:L30)</f>
        <v>16345.3</v>
      </c>
      <c r="M25" s="54">
        <f t="shared" ref="M25" si="27">SUM(M26:M30)</f>
        <v>19871.900000000001</v>
      </c>
      <c r="N25" s="54">
        <f>SUM(N26:N30)</f>
        <v>23219.1</v>
      </c>
      <c r="O25" s="54">
        <f>SUM(O26:O30)</f>
        <v>28445.8</v>
      </c>
      <c r="P25" s="54">
        <f>SUM(P26:P30)</f>
        <v>26621.5</v>
      </c>
      <c r="Q25" s="54">
        <f>SUM(Q26:Q30)</f>
        <v>26621.5</v>
      </c>
      <c r="R25" s="230" t="s">
        <v>18</v>
      </c>
      <c r="S25" s="217" t="s">
        <v>114</v>
      </c>
      <c r="T25" s="33"/>
      <c r="U25" s="33"/>
      <c r="V25" s="33"/>
      <c r="W25" s="33"/>
      <c r="X25" s="33"/>
      <c r="Y25" s="34"/>
      <c r="Z25" s="35"/>
    </row>
    <row r="26" spans="2:26" ht="68.25" customHeight="1" x14ac:dyDescent="0.25">
      <c r="B26" s="209"/>
      <c r="C26" s="212"/>
      <c r="D26" s="55" t="s">
        <v>19</v>
      </c>
      <c r="E26" s="119" t="s">
        <v>213</v>
      </c>
      <c r="F26" s="48">
        <v>6267.6</v>
      </c>
      <c r="G26" s="54">
        <f t="shared" si="9"/>
        <v>173241.3</v>
      </c>
      <c r="H26" s="48">
        <v>7167.4</v>
      </c>
      <c r="I26" s="48">
        <v>8748.1</v>
      </c>
      <c r="J26" s="48">
        <v>7669.1</v>
      </c>
      <c r="K26" s="58">
        <v>8531.6</v>
      </c>
      <c r="L26" s="58">
        <v>16345.3</v>
      </c>
      <c r="M26" s="58">
        <v>19871.900000000001</v>
      </c>
      <c r="N26" s="58">
        <v>23219.1</v>
      </c>
      <c r="O26" s="58">
        <v>28445.8</v>
      </c>
      <c r="P26" s="58">
        <v>26621.5</v>
      </c>
      <c r="Q26" s="58">
        <v>26621.5</v>
      </c>
      <c r="R26" s="231"/>
      <c r="S26" s="218"/>
      <c r="T26" s="33"/>
      <c r="U26" s="33"/>
      <c r="V26" s="33"/>
      <c r="W26" s="33"/>
      <c r="X26" s="33"/>
      <c r="Y26" s="34"/>
      <c r="Z26" s="35"/>
    </row>
    <row r="27" spans="2:26" ht="73.5" customHeight="1" x14ac:dyDescent="0.25">
      <c r="B27" s="209"/>
      <c r="C27" s="212"/>
      <c r="D27" s="55" t="s">
        <v>20</v>
      </c>
      <c r="E27" s="48"/>
      <c r="F27" s="48"/>
      <c r="G27" s="54">
        <f t="shared" si="9"/>
        <v>0</v>
      </c>
      <c r="H27" s="48"/>
      <c r="I27" s="48"/>
      <c r="J27" s="48"/>
      <c r="K27" s="48"/>
      <c r="L27" s="48"/>
      <c r="M27" s="48"/>
      <c r="N27" s="48"/>
      <c r="O27" s="48"/>
      <c r="P27" s="48"/>
      <c r="Q27" s="117"/>
      <c r="R27" s="231"/>
      <c r="S27" s="218"/>
      <c r="T27" s="33"/>
      <c r="U27" s="33"/>
      <c r="V27" s="33"/>
      <c r="W27" s="33"/>
      <c r="X27" s="33"/>
      <c r="Y27" s="34"/>
      <c r="Z27" s="35"/>
    </row>
    <row r="28" spans="2:26" ht="48" customHeight="1" x14ac:dyDescent="0.25">
      <c r="B28" s="209"/>
      <c r="C28" s="212"/>
      <c r="D28" s="55" t="s">
        <v>22</v>
      </c>
      <c r="E28" s="48"/>
      <c r="F28" s="48"/>
      <c r="G28" s="54">
        <f t="shared" si="9"/>
        <v>0</v>
      </c>
      <c r="H28" s="48"/>
      <c r="I28" s="48"/>
      <c r="J28" s="48"/>
      <c r="K28" s="48"/>
      <c r="L28" s="48"/>
      <c r="M28" s="48"/>
      <c r="N28" s="48"/>
      <c r="O28" s="48"/>
      <c r="P28" s="48"/>
      <c r="Q28" s="117"/>
      <c r="R28" s="231"/>
      <c r="S28" s="218"/>
      <c r="T28" s="33"/>
      <c r="U28" s="33"/>
      <c r="V28" s="33"/>
      <c r="W28" s="33"/>
      <c r="X28" s="33"/>
      <c r="Y28" s="34"/>
      <c r="Z28" s="35"/>
    </row>
    <row r="29" spans="2:26" ht="56.25" customHeight="1" x14ac:dyDescent="0.25">
      <c r="B29" s="209"/>
      <c r="C29" s="212"/>
      <c r="D29" s="55" t="s">
        <v>23</v>
      </c>
      <c r="E29" s="48"/>
      <c r="F29" s="48"/>
      <c r="G29" s="54">
        <f t="shared" si="9"/>
        <v>0</v>
      </c>
      <c r="H29" s="48"/>
      <c r="I29" s="48"/>
      <c r="J29" s="48"/>
      <c r="K29" s="48"/>
      <c r="L29" s="48"/>
      <c r="M29" s="48"/>
      <c r="N29" s="48"/>
      <c r="O29" s="48"/>
      <c r="P29" s="48"/>
      <c r="Q29" s="117"/>
      <c r="R29" s="231"/>
      <c r="S29" s="218"/>
      <c r="T29" s="33"/>
      <c r="U29" s="33"/>
      <c r="V29" s="33"/>
      <c r="W29" s="33"/>
      <c r="X29" s="33"/>
      <c r="Y29" s="34"/>
      <c r="Z29" s="35"/>
    </row>
    <row r="30" spans="2:26" ht="20.25" customHeight="1" x14ac:dyDescent="0.25">
      <c r="B30" s="210"/>
      <c r="C30" s="213"/>
      <c r="D30" s="55" t="s">
        <v>40</v>
      </c>
      <c r="E30" s="48"/>
      <c r="F30" s="48"/>
      <c r="G30" s="54">
        <f>SUM(H30:Q30)</f>
        <v>0</v>
      </c>
      <c r="H30" s="48"/>
      <c r="I30" s="48"/>
      <c r="J30" s="48"/>
      <c r="K30" s="48"/>
      <c r="L30" s="48"/>
      <c r="M30" s="48"/>
      <c r="N30" s="48"/>
      <c r="O30" s="48"/>
      <c r="P30" s="48"/>
      <c r="Q30" s="117"/>
      <c r="R30" s="232"/>
      <c r="S30" s="219"/>
      <c r="T30" s="33"/>
      <c r="U30" s="33"/>
      <c r="V30" s="33"/>
      <c r="W30" s="33"/>
      <c r="X30" s="33"/>
      <c r="Y30" s="34"/>
      <c r="Z30" s="35"/>
    </row>
    <row r="31" spans="2:26" ht="44.25" customHeight="1" x14ac:dyDescent="0.25">
      <c r="B31" s="221" t="s">
        <v>24</v>
      </c>
      <c r="C31" s="211" t="s">
        <v>145</v>
      </c>
      <c r="D31" s="55" t="s">
        <v>17</v>
      </c>
      <c r="E31" s="119" t="s">
        <v>213</v>
      </c>
      <c r="F31" s="53">
        <f>SUM(F32:F36)</f>
        <v>4079.1000000000004</v>
      </c>
      <c r="G31" s="54">
        <f>SUM(G32:G36)</f>
        <v>84238.200000000012</v>
      </c>
      <c r="H31" s="54">
        <f>SUM(H32:H36)</f>
        <v>7432.8</v>
      </c>
      <c r="I31" s="54">
        <f t="shared" ref="I31" si="28">SUM(I32:I36)</f>
        <v>6811.9</v>
      </c>
      <c r="J31" s="54">
        <f t="shared" ref="J31" si="29">SUM(J32:J36)</f>
        <v>6661.9</v>
      </c>
      <c r="K31" s="54">
        <f t="shared" ref="K31" si="30">SUM(K32:K36)</f>
        <v>7433</v>
      </c>
      <c r="L31" s="54">
        <f t="shared" ref="L31" si="31">SUM(L32:L36)</f>
        <v>8572.2000000000007</v>
      </c>
      <c r="M31" s="54">
        <f t="shared" ref="M31" si="32">SUM(M32:M36)</f>
        <v>10076.299999999999</v>
      </c>
      <c r="N31" s="54">
        <f>SUM(N32:N36)</f>
        <v>8784.6</v>
      </c>
      <c r="O31" s="54">
        <f>SUM(O32:O36)</f>
        <v>11496.3</v>
      </c>
      <c r="P31" s="54">
        <f>SUM(P32:P36)</f>
        <v>8484.6</v>
      </c>
      <c r="Q31" s="54">
        <f>SUM(Q32:Q36)</f>
        <v>8484.6</v>
      </c>
      <c r="R31" s="214" t="s">
        <v>106</v>
      </c>
      <c r="S31" s="217" t="s">
        <v>139</v>
      </c>
      <c r="T31" s="29"/>
      <c r="U31" s="30"/>
      <c r="V31" s="30"/>
      <c r="W31" s="30"/>
      <c r="X31" s="30"/>
      <c r="Y31" s="30"/>
      <c r="Z31" s="30"/>
    </row>
    <row r="32" spans="2:26" ht="81" customHeight="1" x14ac:dyDescent="0.25">
      <c r="B32" s="222"/>
      <c r="C32" s="212"/>
      <c r="D32" s="55" t="s">
        <v>19</v>
      </c>
      <c r="E32" s="119" t="s">
        <v>213</v>
      </c>
      <c r="F32" s="56">
        <f>+F38+F50+F62+F68+F74</f>
        <v>4079.1000000000004</v>
      </c>
      <c r="G32" s="54">
        <f t="shared" ref="G32:G35" si="33">SUM(H32:Q32)</f>
        <v>84238.200000000012</v>
      </c>
      <c r="H32" s="56">
        <f>+H38+H50+H62+H68+H74</f>
        <v>7432.8</v>
      </c>
      <c r="I32" s="56">
        <f t="shared" ref="I32:Q32" si="34">+I38+I50+I62+I68+I74</f>
        <v>6811.9</v>
      </c>
      <c r="J32" s="56">
        <f t="shared" si="34"/>
        <v>6661.9</v>
      </c>
      <c r="K32" s="56">
        <f t="shared" si="34"/>
        <v>7433</v>
      </c>
      <c r="L32" s="56">
        <f t="shared" si="34"/>
        <v>8572.2000000000007</v>
      </c>
      <c r="M32" s="56">
        <f t="shared" si="34"/>
        <v>10076.299999999999</v>
      </c>
      <c r="N32" s="56">
        <f t="shared" si="34"/>
        <v>8784.6</v>
      </c>
      <c r="O32" s="56">
        <f t="shared" si="34"/>
        <v>11496.3</v>
      </c>
      <c r="P32" s="56">
        <f t="shared" si="34"/>
        <v>8484.6</v>
      </c>
      <c r="Q32" s="56">
        <f t="shared" si="34"/>
        <v>8484.6</v>
      </c>
      <c r="R32" s="215"/>
      <c r="S32" s="218"/>
      <c r="T32" s="29"/>
      <c r="U32" s="41">
        <f>SUM(H32:P32)</f>
        <v>75753.600000000006</v>
      </c>
      <c r="V32" s="30"/>
      <c r="W32" s="30"/>
      <c r="X32" s="30"/>
      <c r="Y32" s="30"/>
      <c r="Z32" s="30"/>
    </row>
    <row r="33" spans="2:26" ht="69" customHeight="1" x14ac:dyDescent="0.25">
      <c r="B33" s="222"/>
      <c r="C33" s="212"/>
      <c r="D33" s="55" t="s">
        <v>20</v>
      </c>
      <c r="E33" s="48"/>
      <c r="F33" s="56">
        <f t="shared" ref="F33:F36" si="35">+F39+F51+F63+F69+F75</f>
        <v>0</v>
      </c>
      <c r="G33" s="54">
        <f t="shared" si="33"/>
        <v>0</v>
      </c>
      <c r="H33" s="56">
        <f t="shared" ref="H33:Q33" si="36">+H39+H51+H63+H69+H75</f>
        <v>0</v>
      </c>
      <c r="I33" s="56">
        <f t="shared" si="36"/>
        <v>0</v>
      </c>
      <c r="J33" s="56">
        <f t="shared" si="36"/>
        <v>0</v>
      </c>
      <c r="K33" s="56">
        <f t="shared" si="36"/>
        <v>0</v>
      </c>
      <c r="L33" s="56">
        <f t="shared" si="36"/>
        <v>0</v>
      </c>
      <c r="M33" s="56">
        <f t="shared" si="36"/>
        <v>0</v>
      </c>
      <c r="N33" s="56">
        <f t="shared" si="36"/>
        <v>0</v>
      </c>
      <c r="O33" s="56">
        <f t="shared" si="36"/>
        <v>0</v>
      </c>
      <c r="P33" s="56">
        <f t="shared" si="36"/>
        <v>0</v>
      </c>
      <c r="Q33" s="56">
        <f t="shared" si="36"/>
        <v>0</v>
      </c>
      <c r="R33" s="215"/>
      <c r="S33" s="218"/>
      <c r="T33" s="31"/>
      <c r="U33" s="32"/>
      <c r="V33" s="32"/>
      <c r="W33" s="32"/>
      <c r="X33" s="32"/>
      <c r="Y33" s="32"/>
      <c r="Z33" s="32"/>
    </row>
    <row r="34" spans="2:26" ht="43.5" customHeight="1" x14ac:dyDescent="0.25">
      <c r="B34" s="222"/>
      <c r="C34" s="212"/>
      <c r="D34" s="55" t="s">
        <v>22</v>
      </c>
      <c r="E34" s="48"/>
      <c r="F34" s="56">
        <f t="shared" si="35"/>
        <v>0</v>
      </c>
      <c r="G34" s="54">
        <f t="shared" si="33"/>
        <v>0</v>
      </c>
      <c r="H34" s="56">
        <f t="shared" ref="H34:Q34" si="37">+H40+H52+H64+H70+H76</f>
        <v>0</v>
      </c>
      <c r="I34" s="56">
        <f t="shared" si="37"/>
        <v>0</v>
      </c>
      <c r="J34" s="56">
        <f t="shared" si="37"/>
        <v>0</v>
      </c>
      <c r="K34" s="56">
        <f t="shared" si="37"/>
        <v>0</v>
      </c>
      <c r="L34" s="56">
        <f t="shared" si="37"/>
        <v>0</v>
      </c>
      <c r="M34" s="56">
        <f t="shared" si="37"/>
        <v>0</v>
      </c>
      <c r="N34" s="56">
        <f t="shared" si="37"/>
        <v>0</v>
      </c>
      <c r="O34" s="56">
        <f t="shared" si="37"/>
        <v>0</v>
      </c>
      <c r="P34" s="56">
        <f t="shared" si="37"/>
        <v>0</v>
      </c>
      <c r="Q34" s="56">
        <f t="shared" si="37"/>
        <v>0</v>
      </c>
      <c r="R34" s="215"/>
      <c r="S34" s="218"/>
      <c r="T34" s="31"/>
      <c r="U34" s="32"/>
      <c r="V34" s="32"/>
      <c r="W34" s="32"/>
      <c r="X34" s="32"/>
      <c r="Y34" s="32"/>
      <c r="Z34" s="32"/>
    </row>
    <row r="35" spans="2:26" ht="57" customHeight="1" x14ac:dyDescent="0.25">
      <c r="B35" s="222"/>
      <c r="C35" s="212"/>
      <c r="D35" s="55" t="s">
        <v>23</v>
      </c>
      <c r="E35" s="48"/>
      <c r="F35" s="56">
        <f t="shared" si="35"/>
        <v>0</v>
      </c>
      <c r="G35" s="54">
        <f t="shared" si="33"/>
        <v>0</v>
      </c>
      <c r="H35" s="56">
        <f t="shared" ref="H35:Q35" si="38">+H41+H53+H65+H71+H77</f>
        <v>0</v>
      </c>
      <c r="I35" s="56">
        <f t="shared" si="38"/>
        <v>0</v>
      </c>
      <c r="J35" s="56">
        <f t="shared" si="38"/>
        <v>0</v>
      </c>
      <c r="K35" s="56">
        <f t="shared" si="38"/>
        <v>0</v>
      </c>
      <c r="L35" s="56">
        <f t="shared" si="38"/>
        <v>0</v>
      </c>
      <c r="M35" s="56">
        <f t="shared" si="38"/>
        <v>0</v>
      </c>
      <c r="N35" s="56">
        <f t="shared" si="38"/>
        <v>0</v>
      </c>
      <c r="O35" s="56">
        <f t="shared" si="38"/>
        <v>0</v>
      </c>
      <c r="P35" s="56">
        <f t="shared" si="38"/>
        <v>0</v>
      </c>
      <c r="Q35" s="56">
        <f t="shared" si="38"/>
        <v>0</v>
      </c>
      <c r="R35" s="215"/>
      <c r="S35" s="218"/>
      <c r="T35" s="31"/>
      <c r="U35" s="32"/>
      <c r="V35" s="32"/>
      <c r="W35" s="32"/>
      <c r="X35" s="32"/>
      <c r="Y35" s="32"/>
      <c r="Z35" s="32"/>
    </row>
    <row r="36" spans="2:26" ht="33.75" customHeight="1" x14ac:dyDescent="0.25">
      <c r="B36" s="223"/>
      <c r="C36" s="213"/>
      <c r="D36" s="55" t="s">
        <v>40</v>
      </c>
      <c r="E36" s="48"/>
      <c r="F36" s="56">
        <f t="shared" si="35"/>
        <v>0</v>
      </c>
      <c r="G36" s="54">
        <f>SUM(H36:Q36)</f>
        <v>0</v>
      </c>
      <c r="H36" s="56">
        <f t="shared" ref="H36:Q36" si="39">+H42+H54+H66+H72+H78</f>
        <v>0</v>
      </c>
      <c r="I36" s="56">
        <f t="shared" si="39"/>
        <v>0</v>
      </c>
      <c r="J36" s="56">
        <f t="shared" si="39"/>
        <v>0</v>
      </c>
      <c r="K36" s="56">
        <f t="shared" si="39"/>
        <v>0</v>
      </c>
      <c r="L36" s="56">
        <f t="shared" si="39"/>
        <v>0</v>
      </c>
      <c r="M36" s="56">
        <f t="shared" si="39"/>
        <v>0</v>
      </c>
      <c r="N36" s="56">
        <f t="shared" si="39"/>
        <v>0</v>
      </c>
      <c r="O36" s="56">
        <f t="shared" si="39"/>
        <v>0</v>
      </c>
      <c r="P36" s="56">
        <f t="shared" si="39"/>
        <v>0</v>
      </c>
      <c r="Q36" s="56">
        <f t="shared" si="39"/>
        <v>0</v>
      </c>
      <c r="R36" s="216"/>
      <c r="S36" s="219"/>
      <c r="T36" s="31"/>
      <c r="U36" s="32"/>
      <c r="V36" s="32"/>
      <c r="W36" s="32"/>
      <c r="X36" s="32"/>
      <c r="Y36" s="32"/>
      <c r="Z36" s="32"/>
    </row>
    <row r="37" spans="2:26" ht="39" customHeight="1" x14ac:dyDescent="0.25">
      <c r="B37" s="208" t="s">
        <v>42</v>
      </c>
      <c r="C37" s="211" t="s">
        <v>231</v>
      </c>
      <c r="D37" s="55" t="s">
        <v>17</v>
      </c>
      <c r="E37" s="119" t="s">
        <v>213</v>
      </c>
      <c r="F37" s="53">
        <f>SUM(F38:F42)</f>
        <v>0</v>
      </c>
      <c r="G37" s="54">
        <f>SUM(G38:G42)</f>
        <v>39410.200000000004</v>
      </c>
      <c r="H37" s="54">
        <f t="shared" ref="H37" si="40">SUM(H38:H42)</f>
        <v>3195</v>
      </c>
      <c r="I37" s="54">
        <f t="shared" ref="I37" si="41">SUM(I38:I42)</f>
        <v>2924.1</v>
      </c>
      <c r="J37" s="54">
        <f t="shared" ref="J37" si="42">SUM(J38:J42)</f>
        <v>2774.1</v>
      </c>
      <c r="K37" s="54">
        <f t="shared" ref="K37" si="43">SUM(K38:K42)</f>
        <v>3545.2</v>
      </c>
      <c r="L37" s="54">
        <f t="shared" ref="L37" si="44">SUM(L38:L42)</f>
        <v>3884.4</v>
      </c>
      <c r="M37" s="54">
        <f t="shared" ref="M37:N37" si="45">SUM(M38:M42)</f>
        <v>4538.5</v>
      </c>
      <c r="N37" s="54">
        <f t="shared" si="45"/>
        <v>4446.8</v>
      </c>
      <c r="O37" s="54">
        <f>SUM(O38:O42)</f>
        <v>5208.5</v>
      </c>
      <c r="P37" s="54">
        <f>SUM(P38:P42)</f>
        <v>4446.8</v>
      </c>
      <c r="Q37" s="54">
        <f>SUM(Q38:Q42)</f>
        <v>4446.8</v>
      </c>
      <c r="R37" s="214" t="s">
        <v>106</v>
      </c>
      <c r="S37" s="217" t="s">
        <v>138</v>
      </c>
      <c r="T37" s="31"/>
      <c r="U37" s="32"/>
      <c r="V37" s="32"/>
      <c r="W37" s="32"/>
      <c r="X37" s="32"/>
      <c r="Y37" s="32"/>
      <c r="Z37" s="32"/>
    </row>
    <row r="38" spans="2:26" ht="70.5" customHeight="1" x14ac:dyDescent="0.25">
      <c r="B38" s="209"/>
      <c r="C38" s="212"/>
      <c r="D38" s="55" t="s">
        <v>19</v>
      </c>
      <c r="E38" s="119" t="s">
        <v>213</v>
      </c>
      <c r="F38" s="48"/>
      <c r="G38" s="54">
        <f t="shared" ref="G38:G42" si="46">SUM(H38:Q38)</f>
        <v>39410.200000000004</v>
      </c>
      <c r="H38" s="58">
        <v>3195</v>
      </c>
      <c r="I38" s="48">
        <v>2924.1</v>
      </c>
      <c r="J38" s="48">
        <v>2774.1</v>
      </c>
      <c r="K38" s="48">
        <v>3545.2</v>
      </c>
      <c r="L38" s="48">
        <v>3884.4</v>
      </c>
      <c r="M38" s="48">
        <v>4538.5</v>
      </c>
      <c r="N38" s="48">
        <v>4446.8</v>
      </c>
      <c r="O38" s="48">
        <v>5208.5</v>
      </c>
      <c r="P38" s="48">
        <v>4446.8</v>
      </c>
      <c r="Q38" s="117">
        <v>4446.8</v>
      </c>
      <c r="R38" s="215"/>
      <c r="S38" s="218"/>
      <c r="T38" s="31"/>
      <c r="U38" s="32"/>
      <c r="V38" s="32"/>
      <c r="W38" s="32"/>
      <c r="X38" s="32"/>
      <c r="Y38" s="32"/>
      <c r="Z38" s="32"/>
    </row>
    <row r="39" spans="2:26" ht="71.25" customHeight="1" x14ac:dyDescent="0.25">
      <c r="B39" s="209"/>
      <c r="C39" s="212"/>
      <c r="D39" s="55" t="s">
        <v>20</v>
      </c>
      <c r="E39" s="48"/>
      <c r="F39" s="48"/>
      <c r="G39" s="54">
        <f t="shared" si="46"/>
        <v>0</v>
      </c>
      <c r="H39" s="48"/>
      <c r="I39" s="48"/>
      <c r="J39" s="48"/>
      <c r="K39" s="48"/>
      <c r="L39" s="48"/>
      <c r="M39" s="48"/>
      <c r="N39" s="48"/>
      <c r="O39" s="48"/>
      <c r="P39" s="48"/>
      <c r="Q39" s="117"/>
      <c r="R39" s="215"/>
      <c r="S39" s="218"/>
      <c r="T39" s="31"/>
      <c r="U39" s="32"/>
      <c r="V39" s="32"/>
      <c r="W39" s="32"/>
      <c r="X39" s="32"/>
      <c r="Y39" s="32"/>
      <c r="Z39" s="32"/>
    </row>
    <row r="40" spans="2:26" ht="51" customHeight="1" x14ac:dyDescent="0.25">
      <c r="B40" s="209"/>
      <c r="C40" s="212"/>
      <c r="D40" s="55" t="s">
        <v>22</v>
      </c>
      <c r="E40" s="48"/>
      <c r="F40" s="48"/>
      <c r="G40" s="54">
        <f t="shared" si="46"/>
        <v>0</v>
      </c>
      <c r="H40" s="48"/>
      <c r="I40" s="48"/>
      <c r="J40" s="48"/>
      <c r="K40" s="48"/>
      <c r="L40" s="48"/>
      <c r="M40" s="48"/>
      <c r="N40" s="48"/>
      <c r="O40" s="48"/>
      <c r="P40" s="48"/>
      <c r="Q40" s="117"/>
      <c r="R40" s="215"/>
      <c r="S40" s="218"/>
      <c r="T40" s="31"/>
      <c r="U40" s="32"/>
      <c r="V40" s="32"/>
      <c r="W40" s="32"/>
      <c r="X40" s="32"/>
      <c r="Y40" s="32"/>
      <c r="Z40" s="32"/>
    </row>
    <row r="41" spans="2:26" ht="59.25" customHeight="1" x14ac:dyDescent="0.25">
      <c r="B41" s="209"/>
      <c r="C41" s="212"/>
      <c r="D41" s="55" t="s">
        <v>23</v>
      </c>
      <c r="E41" s="48"/>
      <c r="F41" s="48"/>
      <c r="G41" s="54">
        <f t="shared" si="46"/>
        <v>0</v>
      </c>
      <c r="H41" s="48"/>
      <c r="I41" s="48"/>
      <c r="J41" s="48"/>
      <c r="K41" s="48"/>
      <c r="L41" s="48"/>
      <c r="M41" s="48"/>
      <c r="N41" s="48"/>
      <c r="O41" s="48"/>
      <c r="P41" s="48"/>
      <c r="Q41" s="117"/>
      <c r="R41" s="215"/>
      <c r="S41" s="218"/>
      <c r="T41" s="31"/>
      <c r="U41" s="32"/>
      <c r="V41" s="32"/>
      <c r="W41" s="32"/>
      <c r="X41" s="32"/>
      <c r="Y41" s="32"/>
      <c r="Z41" s="32"/>
    </row>
    <row r="42" spans="2:26" ht="32.25" customHeight="1" x14ac:dyDescent="0.25">
      <c r="B42" s="210"/>
      <c r="C42" s="213"/>
      <c r="D42" s="55" t="s">
        <v>40</v>
      </c>
      <c r="E42" s="48"/>
      <c r="F42" s="48"/>
      <c r="G42" s="54">
        <f t="shared" si="46"/>
        <v>0</v>
      </c>
      <c r="H42" s="48"/>
      <c r="I42" s="48"/>
      <c r="J42" s="48"/>
      <c r="K42" s="48"/>
      <c r="L42" s="48"/>
      <c r="M42" s="48"/>
      <c r="N42" s="48"/>
      <c r="O42" s="48"/>
      <c r="P42" s="48"/>
      <c r="Q42" s="117"/>
      <c r="R42" s="216"/>
      <c r="S42" s="219"/>
      <c r="T42" s="31"/>
      <c r="U42" s="32"/>
      <c r="V42" s="32"/>
      <c r="W42" s="32"/>
      <c r="X42" s="32"/>
      <c r="Y42" s="32"/>
      <c r="Z42" s="32"/>
    </row>
    <row r="43" spans="2:26" ht="24.75" hidden="1" customHeight="1" x14ac:dyDescent="0.25">
      <c r="B43" s="221" t="s">
        <v>26</v>
      </c>
      <c r="C43" s="211" t="s">
        <v>164</v>
      </c>
      <c r="D43" s="55" t="s">
        <v>17</v>
      </c>
      <c r="E43" s="48" t="s">
        <v>119</v>
      </c>
      <c r="F43" s="53">
        <f>SUM(F44:F48)</f>
        <v>887.8</v>
      </c>
      <c r="G43" s="54">
        <f>SUM(G44:G48)</f>
        <v>8290.2000000000007</v>
      </c>
      <c r="H43" s="54">
        <f t="shared" ref="H43" si="47">SUM(H44:H48)</f>
        <v>887.8</v>
      </c>
      <c r="I43" s="54">
        <f t="shared" ref="I43" si="48">SUM(I44:I48)</f>
        <v>887.8</v>
      </c>
      <c r="J43" s="54">
        <f t="shared" ref="J43" si="49">SUM(J44:J48)</f>
        <v>887.8</v>
      </c>
      <c r="K43" s="54">
        <f t="shared" ref="K43" si="50">SUM(K44:K48)</f>
        <v>887.8</v>
      </c>
      <c r="L43" s="54">
        <f t="shared" ref="L43" si="51">SUM(L44:L48)</f>
        <v>887.8</v>
      </c>
      <c r="M43" s="54">
        <f t="shared" ref="M43:N43" si="52">SUM(M44:M48)</f>
        <v>887.8</v>
      </c>
      <c r="N43" s="54">
        <f t="shared" si="52"/>
        <v>887.8</v>
      </c>
      <c r="O43" s="54">
        <f>SUM(O44:O48)</f>
        <v>1187.8</v>
      </c>
      <c r="P43" s="54">
        <f>SUM(P44:P48)</f>
        <v>887.8</v>
      </c>
      <c r="Q43" s="54"/>
      <c r="R43" s="214" t="s">
        <v>106</v>
      </c>
      <c r="S43" s="217" t="s">
        <v>115</v>
      </c>
      <c r="T43" s="31"/>
      <c r="U43" s="32"/>
      <c r="V43" s="32"/>
      <c r="W43" s="32"/>
      <c r="X43" s="32"/>
      <c r="Y43" s="32"/>
      <c r="Z43" s="32"/>
    </row>
    <row r="44" spans="2:26" ht="65.25" hidden="1" customHeight="1" x14ac:dyDescent="0.25">
      <c r="B44" s="222"/>
      <c r="C44" s="212"/>
      <c r="D44" s="55" t="s">
        <v>19</v>
      </c>
      <c r="E44" s="48" t="s">
        <v>119</v>
      </c>
      <c r="F44" s="56">
        <f>F50</f>
        <v>887.8</v>
      </c>
      <c r="G44" s="54">
        <f>SUM(H44:P44)</f>
        <v>8290.2000000000007</v>
      </c>
      <c r="H44" s="56">
        <f>H50</f>
        <v>887.8</v>
      </c>
      <c r="I44" s="56">
        <f t="shared" ref="I44:P44" si="53">I50</f>
        <v>887.8</v>
      </c>
      <c r="J44" s="56">
        <f t="shared" si="53"/>
        <v>887.8</v>
      </c>
      <c r="K44" s="56">
        <f t="shared" si="53"/>
        <v>887.8</v>
      </c>
      <c r="L44" s="56">
        <f t="shared" si="53"/>
        <v>887.8</v>
      </c>
      <c r="M44" s="56">
        <f t="shared" si="53"/>
        <v>887.8</v>
      </c>
      <c r="N44" s="56">
        <f t="shared" si="53"/>
        <v>887.8</v>
      </c>
      <c r="O44" s="56">
        <f t="shared" ref="O44" si="54">O50</f>
        <v>1187.8</v>
      </c>
      <c r="P44" s="56">
        <f t="shared" si="53"/>
        <v>887.8</v>
      </c>
      <c r="Q44" s="56"/>
      <c r="R44" s="215"/>
      <c r="S44" s="218"/>
      <c r="T44" s="31"/>
      <c r="U44" s="32"/>
      <c r="V44" s="32"/>
      <c r="W44" s="32"/>
      <c r="X44" s="32"/>
      <c r="Y44" s="32"/>
      <c r="Z44" s="32"/>
    </row>
    <row r="45" spans="2:26" ht="70.5" hidden="1" customHeight="1" x14ac:dyDescent="0.25">
      <c r="B45" s="222"/>
      <c r="C45" s="212"/>
      <c r="D45" s="55" t="s">
        <v>20</v>
      </c>
      <c r="E45" s="48"/>
      <c r="F45" s="56">
        <f t="shared" ref="F45:F48" si="55">F51</f>
        <v>0</v>
      </c>
      <c r="G45" s="54">
        <f>SUM(H45:P45)</f>
        <v>0</v>
      </c>
      <c r="H45" s="56">
        <f t="shared" ref="H45:P45" si="56">H51</f>
        <v>0</v>
      </c>
      <c r="I45" s="56">
        <f t="shared" si="56"/>
        <v>0</v>
      </c>
      <c r="J45" s="56">
        <f t="shared" si="56"/>
        <v>0</v>
      </c>
      <c r="K45" s="56">
        <f t="shared" si="56"/>
        <v>0</v>
      </c>
      <c r="L45" s="56">
        <f t="shared" si="56"/>
        <v>0</v>
      </c>
      <c r="M45" s="56">
        <f t="shared" si="56"/>
        <v>0</v>
      </c>
      <c r="N45" s="56">
        <f t="shared" si="56"/>
        <v>0</v>
      </c>
      <c r="O45" s="56">
        <f t="shared" ref="O45" si="57">O51</f>
        <v>0</v>
      </c>
      <c r="P45" s="56">
        <f t="shared" si="56"/>
        <v>0</v>
      </c>
      <c r="Q45" s="56"/>
      <c r="R45" s="215"/>
      <c r="S45" s="218"/>
      <c r="T45" s="31"/>
      <c r="U45" s="32"/>
      <c r="V45" s="32"/>
      <c r="W45" s="32"/>
      <c r="X45" s="32"/>
      <c r="Y45" s="32"/>
      <c r="Z45" s="32"/>
    </row>
    <row r="46" spans="2:26" ht="48.75" hidden="1" customHeight="1" x14ac:dyDescent="0.25">
      <c r="B46" s="222"/>
      <c r="C46" s="212"/>
      <c r="D46" s="55" t="s">
        <v>22</v>
      </c>
      <c r="E46" s="48"/>
      <c r="F46" s="56">
        <f t="shared" si="55"/>
        <v>0</v>
      </c>
      <c r="G46" s="54">
        <f>SUM(H46:P46)</f>
        <v>0</v>
      </c>
      <c r="H46" s="56">
        <f t="shared" ref="H46:P46" si="58">H52</f>
        <v>0</v>
      </c>
      <c r="I46" s="56">
        <f t="shared" si="58"/>
        <v>0</v>
      </c>
      <c r="J46" s="56">
        <f t="shared" si="58"/>
        <v>0</v>
      </c>
      <c r="K46" s="56">
        <f t="shared" si="58"/>
        <v>0</v>
      </c>
      <c r="L46" s="56">
        <f t="shared" si="58"/>
        <v>0</v>
      </c>
      <c r="M46" s="56">
        <f t="shared" si="58"/>
        <v>0</v>
      </c>
      <c r="N46" s="56">
        <f t="shared" si="58"/>
        <v>0</v>
      </c>
      <c r="O46" s="56">
        <f t="shared" ref="O46" si="59">O52</f>
        <v>0</v>
      </c>
      <c r="P46" s="56">
        <f t="shared" si="58"/>
        <v>0</v>
      </c>
      <c r="Q46" s="56"/>
      <c r="R46" s="215"/>
      <c r="S46" s="218"/>
      <c r="T46" s="31"/>
      <c r="U46" s="32"/>
      <c r="V46" s="32"/>
      <c r="W46" s="32"/>
      <c r="X46" s="32"/>
      <c r="Y46" s="32"/>
      <c r="Z46" s="32"/>
    </row>
    <row r="47" spans="2:26" ht="50.25" hidden="1" customHeight="1" x14ac:dyDescent="0.25">
      <c r="B47" s="222"/>
      <c r="C47" s="212"/>
      <c r="D47" s="55" t="s">
        <v>23</v>
      </c>
      <c r="E47" s="48"/>
      <c r="F47" s="56">
        <f t="shared" si="55"/>
        <v>0</v>
      </c>
      <c r="G47" s="54">
        <f>SUM(H47:P47)</f>
        <v>0</v>
      </c>
      <c r="H47" s="56">
        <f t="shared" ref="H47:P47" si="60">H53</f>
        <v>0</v>
      </c>
      <c r="I47" s="56">
        <f t="shared" si="60"/>
        <v>0</v>
      </c>
      <c r="J47" s="56">
        <f t="shared" si="60"/>
        <v>0</v>
      </c>
      <c r="K47" s="56">
        <f t="shared" si="60"/>
        <v>0</v>
      </c>
      <c r="L47" s="56">
        <f t="shared" si="60"/>
        <v>0</v>
      </c>
      <c r="M47" s="56">
        <f t="shared" si="60"/>
        <v>0</v>
      </c>
      <c r="N47" s="56">
        <f t="shared" si="60"/>
        <v>0</v>
      </c>
      <c r="O47" s="56">
        <f t="shared" ref="O47" si="61">O53</f>
        <v>0</v>
      </c>
      <c r="P47" s="56">
        <f t="shared" si="60"/>
        <v>0</v>
      </c>
      <c r="Q47" s="56"/>
      <c r="R47" s="215"/>
      <c r="S47" s="218"/>
      <c r="T47" s="31"/>
      <c r="U47" s="32"/>
      <c r="V47" s="32"/>
      <c r="W47" s="32"/>
      <c r="X47" s="32"/>
      <c r="Y47" s="32"/>
      <c r="Z47" s="32"/>
    </row>
    <row r="48" spans="2:26" ht="24.75" hidden="1" customHeight="1" x14ac:dyDescent="0.25">
      <c r="B48" s="223"/>
      <c r="C48" s="213"/>
      <c r="D48" s="55" t="s">
        <v>40</v>
      </c>
      <c r="E48" s="48"/>
      <c r="F48" s="56">
        <f t="shared" si="55"/>
        <v>0</v>
      </c>
      <c r="G48" s="54">
        <f>SUM(H48:P48)</f>
        <v>0</v>
      </c>
      <c r="H48" s="56">
        <f>H54</f>
        <v>0</v>
      </c>
      <c r="I48" s="56">
        <f t="shared" ref="I48:J48" si="62">I54</f>
        <v>0</v>
      </c>
      <c r="J48" s="56">
        <f t="shared" si="62"/>
        <v>0</v>
      </c>
      <c r="K48" s="56">
        <f>K54</f>
        <v>0</v>
      </c>
      <c r="L48" s="56">
        <f t="shared" ref="L48:P48" si="63">L54</f>
        <v>0</v>
      </c>
      <c r="M48" s="56">
        <f t="shared" si="63"/>
        <v>0</v>
      </c>
      <c r="N48" s="56">
        <f>N54</f>
        <v>0</v>
      </c>
      <c r="O48" s="56">
        <f t="shared" ref="O48" si="64">O54</f>
        <v>0</v>
      </c>
      <c r="P48" s="56">
        <f t="shared" si="63"/>
        <v>0</v>
      </c>
      <c r="Q48" s="56"/>
      <c r="R48" s="216"/>
      <c r="S48" s="219"/>
      <c r="T48" s="31"/>
      <c r="U48" s="32"/>
      <c r="V48" s="32"/>
      <c r="W48" s="32"/>
      <c r="X48" s="32"/>
      <c r="Y48" s="32"/>
      <c r="Z48" s="32"/>
    </row>
    <row r="49" spans="2:26" ht="30" customHeight="1" x14ac:dyDescent="0.25">
      <c r="B49" s="208" t="s">
        <v>120</v>
      </c>
      <c r="C49" s="211" t="s">
        <v>232</v>
      </c>
      <c r="D49" s="55" t="s">
        <v>17</v>
      </c>
      <c r="E49" s="119" t="s">
        <v>213</v>
      </c>
      <c r="F49" s="53">
        <f>SUM(F50:F54)</f>
        <v>887.8</v>
      </c>
      <c r="G49" s="54">
        <f>SUM(G50:G54)</f>
        <v>9178</v>
      </c>
      <c r="H49" s="54">
        <f t="shared" ref="H49" si="65">SUM(H50:H54)</f>
        <v>887.8</v>
      </c>
      <c r="I49" s="54">
        <f t="shared" ref="I49" si="66">SUM(I50:I54)</f>
        <v>887.8</v>
      </c>
      <c r="J49" s="54">
        <f t="shared" ref="J49" si="67">SUM(J50:J54)</f>
        <v>887.8</v>
      </c>
      <c r="K49" s="54">
        <f t="shared" ref="K49" si="68">SUM(K50:K54)</f>
        <v>887.8</v>
      </c>
      <c r="L49" s="54">
        <f t="shared" ref="L49" si="69">SUM(L50:L54)</f>
        <v>887.8</v>
      </c>
      <c r="M49" s="54">
        <f t="shared" ref="M49:N49" si="70">SUM(M50:M54)</f>
        <v>887.8</v>
      </c>
      <c r="N49" s="54">
        <f t="shared" si="70"/>
        <v>887.8</v>
      </c>
      <c r="O49" s="54">
        <f>SUM(O50:O54)</f>
        <v>1187.8</v>
      </c>
      <c r="P49" s="54">
        <f>SUM(P50:P54)</f>
        <v>887.8</v>
      </c>
      <c r="Q49" s="54">
        <f>SUM(Q50:Q54)</f>
        <v>887.8</v>
      </c>
      <c r="R49" s="214" t="s">
        <v>106</v>
      </c>
      <c r="S49" s="217" t="s">
        <v>134</v>
      </c>
      <c r="T49" s="31"/>
      <c r="U49" s="32"/>
      <c r="V49" s="32"/>
      <c r="W49" s="32"/>
      <c r="X49" s="32"/>
      <c r="Y49" s="32"/>
      <c r="Z49" s="32"/>
    </row>
    <row r="50" spans="2:26" ht="72.75" customHeight="1" x14ac:dyDescent="0.25">
      <c r="B50" s="209"/>
      <c r="C50" s="212"/>
      <c r="D50" s="55" t="s">
        <v>19</v>
      </c>
      <c r="E50" s="119" t="s">
        <v>213</v>
      </c>
      <c r="F50" s="48">
        <v>887.8</v>
      </c>
      <c r="G50" s="54">
        <f t="shared" ref="G50:G54" si="71">SUM(H50:Q50)</f>
        <v>9178</v>
      </c>
      <c r="H50" s="48">
        <v>887.8</v>
      </c>
      <c r="I50" s="48">
        <v>887.8</v>
      </c>
      <c r="J50" s="48">
        <v>887.8</v>
      </c>
      <c r="K50" s="48">
        <v>887.8</v>
      </c>
      <c r="L50" s="48">
        <v>887.8</v>
      </c>
      <c r="M50" s="48">
        <v>887.8</v>
      </c>
      <c r="N50" s="48">
        <v>887.8</v>
      </c>
      <c r="O50" s="119">
        <v>1187.8</v>
      </c>
      <c r="P50" s="119">
        <v>887.8</v>
      </c>
      <c r="Q50" s="119">
        <v>887.8</v>
      </c>
      <c r="R50" s="215"/>
      <c r="S50" s="218"/>
      <c r="T50" s="31"/>
      <c r="U50" s="32"/>
      <c r="V50" s="32"/>
      <c r="W50" s="32"/>
      <c r="X50" s="32"/>
      <c r="Y50" s="32"/>
      <c r="Z50" s="32"/>
    </row>
    <row r="51" spans="2:26" ht="70.5" customHeight="1" x14ac:dyDescent="0.25">
      <c r="B51" s="209"/>
      <c r="C51" s="212"/>
      <c r="D51" s="55" t="s">
        <v>20</v>
      </c>
      <c r="E51" s="48"/>
      <c r="F51" s="48"/>
      <c r="G51" s="54">
        <f t="shared" si="71"/>
        <v>0</v>
      </c>
      <c r="H51" s="48"/>
      <c r="I51" s="48"/>
      <c r="J51" s="48"/>
      <c r="K51" s="48"/>
      <c r="L51" s="48"/>
      <c r="M51" s="48"/>
      <c r="N51" s="48"/>
      <c r="O51" s="48"/>
      <c r="P51" s="48"/>
      <c r="Q51" s="117"/>
      <c r="R51" s="215"/>
      <c r="S51" s="218"/>
      <c r="T51" s="31"/>
      <c r="U51" s="32"/>
      <c r="V51" s="32"/>
      <c r="W51" s="32"/>
      <c r="X51" s="32"/>
      <c r="Y51" s="32"/>
      <c r="Z51" s="32"/>
    </row>
    <row r="52" spans="2:26" ht="41.25" customHeight="1" x14ac:dyDescent="0.25">
      <c r="B52" s="209"/>
      <c r="C52" s="212"/>
      <c r="D52" s="55" t="s">
        <v>22</v>
      </c>
      <c r="E52" s="48"/>
      <c r="F52" s="48"/>
      <c r="G52" s="54">
        <f t="shared" si="71"/>
        <v>0</v>
      </c>
      <c r="H52" s="48"/>
      <c r="I52" s="48"/>
      <c r="J52" s="48"/>
      <c r="K52" s="48"/>
      <c r="L52" s="48"/>
      <c r="M52" s="48"/>
      <c r="N52" s="48"/>
      <c r="O52" s="48"/>
      <c r="P52" s="48"/>
      <c r="Q52" s="117"/>
      <c r="R52" s="215"/>
      <c r="S52" s="218"/>
      <c r="T52" s="31"/>
      <c r="U52" s="32"/>
      <c r="V52" s="32"/>
      <c r="W52" s="32"/>
      <c r="X52" s="32"/>
      <c r="Y52" s="32"/>
      <c r="Z52" s="32"/>
    </row>
    <row r="53" spans="2:26" ht="57" customHeight="1" x14ac:dyDescent="0.25">
      <c r="B53" s="209"/>
      <c r="C53" s="212"/>
      <c r="D53" s="55" t="s">
        <v>23</v>
      </c>
      <c r="E53" s="48"/>
      <c r="F53" s="48"/>
      <c r="G53" s="54">
        <f t="shared" si="71"/>
        <v>0</v>
      </c>
      <c r="H53" s="48"/>
      <c r="I53" s="48"/>
      <c r="J53" s="48"/>
      <c r="K53" s="48"/>
      <c r="L53" s="48"/>
      <c r="M53" s="48"/>
      <c r="N53" s="48"/>
      <c r="O53" s="48"/>
      <c r="P53" s="48"/>
      <c r="Q53" s="117"/>
      <c r="R53" s="215"/>
      <c r="S53" s="218"/>
      <c r="T53" s="31"/>
      <c r="U53" s="32"/>
      <c r="V53" s="32"/>
      <c r="W53" s="32"/>
      <c r="X53" s="32"/>
      <c r="Y53" s="32"/>
      <c r="Z53" s="32"/>
    </row>
    <row r="54" spans="2:26" ht="22.5" customHeight="1" x14ac:dyDescent="0.25">
      <c r="B54" s="210"/>
      <c r="C54" s="213"/>
      <c r="D54" s="55" t="s">
        <v>40</v>
      </c>
      <c r="E54" s="48"/>
      <c r="F54" s="48"/>
      <c r="G54" s="54">
        <f t="shared" si="71"/>
        <v>0</v>
      </c>
      <c r="H54" s="48"/>
      <c r="I54" s="48"/>
      <c r="J54" s="48"/>
      <c r="K54" s="48"/>
      <c r="L54" s="48"/>
      <c r="M54" s="48"/>
      <c r="N54" s="48"/>
      <c r="O54" s="48"/>
      <c r="P54" s="48"/>
      <c r="Q54" s="117"/>
      <c r="R54" s="216"/>
      <c r="S54" s="219"/>
      <c r="T54" s="31"/>
      <c r="U54" s="32"/>
      <c r="V54" s="32"/>
      <c r="W54" s="32"/>
      <c r="X54" s="32"/>
      <c r="Y54" s="32"/>
      <c r="Z54" s="32"/>
    </row>
    <row r="55" spans="2:26" ht="33" hidden="1" customHeight="1" x14ac:dyDescent="0.25">
      <c r="B55" s="221" t="s">
        <v>27</v>
      </c>
      <c r="C55" s="211" t="s">
        <v>165</v>
      </c>
      <c r="D55" s="55" t="s">
        <v>17</v>
      </c>
      <c r="E55" s="48" t="s">
        <v>119</v>
      </c>
      <c r="F55" s="53">
        <f>SUM(F56:F60)</f>
        <v>3191.3</v>
      </c>
      <c r="G55" s="54">
        <f>SUM(G56:G60)</f>
        <v>31750</v>
      </c>
      <c r="H55" s="54">
        <f t="shared" ref="H55" si="72">SUM(H56:H60)</f>
        <v>3350</v>
      </c>
      <c r="I55" s="54">
        <f t="shared" ref="I55" si="73">SUM(I56:I60)</f>
        <v>3000</v>
      </c>
      <c r="J55" s="54">
        <f t="shared" ref="J55" si="74">SUM(J56:J60)</f>
        <v>3000</v>
      </c>
      <c r="K55" s="54">
        <f t="shared" ref="K55" si="75">SUM(K56:K60)</f>
        <v>3000</v>
      </c>
      <c r="L55" s="54">
        <f t="shared" ref="L55" si="76">SUM(L56:L60)</f>
        <v>3800</v>
      </c>
      <c r="M55" s="54">
        <f t="shared" ref="M55:N55" si="77">SUM(M56:M60)</f>
        <v>4500</v>
      </c>
      <c r="N55" s="54">
        <f t="shared" si="77"/>
        <v>3300</v>
      </c>
      <c r="O55" s="54">
        <f>SUM(O56:O60)</f>
        <v>4800</v>
      </c>
      <c r="P55" s="54">
        <f>SUM(P56:P60)</f>
        <v>3000</v>
      </c>
      <c r="Q55" s="54"/>
      <c r="R55" s="214" t="s">
        <v>106</v>
      </c>
      <c r="S55" s="217" t="s">
        <v>116</v>
      </c>
      <c r="T55" s="31"/>
      <c r="U55" s="32"/>
      <c r="V55" s="32"/>
      <c r="W55" s="32"/>
      <c r="X55" s="32"/>
      <c r="Y55" s="32"/>
      <c r="Z55" s="32"/>
    </row>
    <row r="56" spans="2:26" ht="63.75" hidden="1" x14ac:dyDescent="0.25">
      <c r="B56" s="222"/>
      <c r="C56" s="212"/>
      <c r="D56" s="55" t="s">
        <v>19</v>
      </c>
      <c r="E56" s="48" t="s">
        <v>119</v>
      </c>
      <c r="F56" s="56">
        <f>F62</f>
        <v>3191.3</v>
      </c>
      <c r="G56" s="54">
        <f>SUM(H56:P56)</f>
        <v>31750</v>
      </c>
      <c r="H56" s="56">
        <f>H62</f>
        <v>3350</v>
      </c>
      <c r="I56" s="56">
        <f t="shared" ref="I56:P56" si="78">I62</f>
        <v>3000</v>
      </c>
      <c r="J56" s="56">
        <f t="shared" si="78"/>
        <v>3000</v>
      </c>
      <c r="K56" s="56">
        <f t="shared" si="78"/>
        <v>3000</v>
      </c>
      <c r="L56" s="56">
        <f t="shared" si="78"/>
        <v>3800</v>
      </c>
      <c r="M56" s="56">
        <f t="shared" si="78"/>
        <v>4500</v>
      </c>
      <c r="N56" s="56">
        <f t="shared" si="78"/>
        <v>3300</v>
      </c>
      <c r="O56" s="56">
        <f t="shared" si="78"/>
        <v>4800</v>
      </c>
      <c r="P56" s="56">
        <f t="shared" si="78"/>
        <v>3000</v>
      </c>
      <c r="Q56" s="56"/>
      <c r="R56" s="215"/>
      <c r="S56" s="218"/>
      <c r="T56" s="31"/>
      <c r="U56" s="32"/>
      <c r="V56" s="32"/>
      <c r="W56" s="32"/>
      <c r="X56" s="32"/>
      <c r="Y56" s="32"/>
      <c r="Z56" s="32"/>
    </row>
    <row r="57" spans="2:26" ht="63.75" hidden="1" x14ac:dyDescent="0.25">
      <c r="B57" s="222"/>
      <c r="C57" s="212"/>
      <c r="D57" s="55" t="s">
        <v>20</v>
      </c>
      <c r="E57" s="48"/>
      <c r="F57" s="56">
        <f t="shared" ref="F57:F60" si="79">F63</f>
        <v>0</v>
      </c>
      <c r="G57" s="54">
        <f>SUM(H57:P57)</f>
        <v>0</v>
      </c>
      <c r="H57" s="56">
        <f t="shared" ref="H57:P57" si="80">H63</f>
        <v>0</v>
      </c>
      <c r="I57" s="56">
        <f t="shared" si="80"/>
        <v>0</v>
      </c>
      <c r="J57" s="56">
        <f t="shared" si="80"/>
        <v>0</v>
      </c>
      <c r="K57" s="56">
        <f t="shared" si="80"/>
        <v>0</v>
      </c>
      <c r="L57" s="56">
        <f t="shared" si="80"/>
        <v>0</v>
      </c>
      <c r="M57" s="56">
        <f t="shared" si="80"/>
        <v>0</v>
      </c>
      <c r="N57" s="56">
        <f t="shared" si="80"/>
        <v>0</v>
      </c>
      <c r="O57" s="56">
        <f t="shared" ref="O57" si="81">O63</f>
        <v>0</v>
      </c>
      <c r="P57" s="56">
        <f t="shared" si="80"/>
        <v>0</v>
      </c>
      <c r="Q57" s="56"/>
      <c r="R57" s="215"/>
      <c r="S57" s="218"/>
      <c r="T57" s="31"/>
      <c r="U57" s="32"/>
      <c r="V57" s="32"/>
      <c r="W57" s="32"/>
      <c r="X57" s="32"/>
      <c r="Y57" s="32"/>
      <c r="Z57" s="32"/>
    </row>
    <row r="58" spans="2:26" ht="44.25" hidden="1" customHeight="1" x14ac:dyDescent="0.25">
      <c r="B58" s="222"/>
      <c r="C58" s="212"/>
      <c r="D58" s="55" t="s">
        <v>22</v>
      </c>
      <c r="E58" s="48"/>
      <c r="F58" s="56">
        <f t="shared" si="79"/>
        <v>0</v>
      </c>
      <c r="G58" s="54">
        <f>SUM(H58:P58)</f>
        <v>0</v>
      </c>
      <c r="H58" s="56">
        <f t="shared" ref="H58:P58" si="82">H64</f>
        <v>0</v>
      </c>
      <c r="I58" s="56">
        <f t="shared" si="82"/>
        <v>0</v>
      </c>
      <c r="J58" s="56">
        <f t="shared" si="82"/>
        <v>0</v>
      </c>
      <c r="K58" s="56">
        <f t="shared" si="82"/>
        <v>0</v>
      </c>
      <c r="L58" s="56">
        <f t="shared" si="82"/>
        <v>0</v>
      </c>
      <c r="M58" s="56">
        <f t="shared" si="82"/>
        <v>0</v>
      </c>
      <c r="N58" s="56">
        <f t="shared" si="82"/>
        <v>0</v>
      </c>
      <c r="O58" s="56">
        <f t="shared" ref="O58" si="83">O64</f>
        <v>0</v>
      </c>
      <c r="P58" s="56">
        <f t="shared" si="82"/>
        <v>0</v>
      </c>
      <c r="Q58" s="56"/>
      <c r="R58" s="215"/>
      <c r="S58" s="218"/>
      <c r="T58" s="31"/>
      <c r="U58" s="32"/>
      <c r="V58" s="32"/>
      <c r="W58" s="32"/>
      <c r="X58" s="32"/>
      <c r="Y58" s="32"/>
      <c r="Z58" s="32"/>
    </row>
    <row r="59" spans="2:26" ht="51" hidden="1" x14ac:dyDescent="0.25">
      <c r="B59" s="222"/>
      <c r="C59" s="212"/>
      <c r="D59" s="55" t="s">
        <v>23</v>
      </c>
      <c r="E59" s="48"/>
      <c r="F59" s="56">
        <f t="shared" si="79"/>
        <v>0</v>
      </c>
      <c r="G59" s="54">
        <f>SUM(H59:P59)</f>
        <v>0</v>
      </c>
      <c r="H59" s="56">
        <f t="shared" ref="H59:P59" si="84">H65</f>
        <v>0</v>
      </c>
      <c r="I59" s="56">
        <f t="shared" si="84"/>
        <v>0</v>
      </c>
      <c r="J59" s="56">
        <f t="shared" si="84"/>
        <v>0</v>
      </c>
      <c r="K59" s="56">
        <f t="shared" si="84"/>
        <v>0</v>
      </c>
      <c r="L59" s="56">
        <f t="shared" si="84"/>
        <v>0</v>
      </c>
      <c r="M59" s="56">
        <f t="shared" si="84"/>
        <v>0</v>
      </c>
      <c r="N59" s="56">
        <f t="shared" si="84"/>
        <v>0</v>
      </c>
      <c r="O59" s="56">
        <f t="shared" ref="O59" si="85">O65</f>
        <v>0</v>
      </c>
      <c r="P59" s="56">
        <f t="shared" si="84"/>
        <v>0</v>
      </c>
      <c r="Q59" s="56"/>
      <c r="R59" s="215"/>
      <c r="S59" s="218"/>
      <c r="T59" s="31"/>
      <c r="U59" s="32"/>
      <c r="V59" s="32"/>
      <c r="W59" s="32"/>
      <c r="X59" s="32"/>
      <c r="Y59" s="32"/>
      <c r="Z59" s="32"/>
    </row>
    <row r="60" spans="2:26" ht="27" hidden="1" customHeight="1" x14ac:dyDescent="0.25">
      <c r="B60" s="223"/>
      <c r="C60" s="213"/>
      <c r="D60" s="55" t="s">
        <v>40</v>
      </c>
      <c r="E60" s="48"/>
      <c r="F60" s="56">
        <f t="shared" si="79"/>
        <v>0</v>
      </c>
      <c r="G60" s="54">
        <f>SUM(H60:P60)</f>
        <v>0</v>
      </c>
      <c r="H60" s="56">
        <f>H66</f>
        <v>0</v>
      </c>
      <c r="I60" s="56">
        <f t="shared" ref="I60:J60" si="86">I66</f>
        <v>0</v>
      </c>
      <c r="J60" s="56">
        <f t="shared" si="86"/>
        <v>0</v>
      </c>
      <c r="K60" s="56">
        <f>K66</f>
        <v>0</v>
      </c>
      <c r="L60" s="56">
        <f t="shared" ref="L60:M60" si="87">L66</f>
        <v>0</v>
      </c>
      <c r="M60" s="56">
        <f t="shared" si="87"/>
        <v>0</v>
      </c>
      <c r="N60" s="56">
        <f>N66</f>
        <v>0</v>
      </c>
      <c r="O60" s="56">
        <f>O66</f>
        <v>0</v>
      </c>
      <c r="P60" s="56">
        <f>P66</f>
        <v>0</v>
      </c>
      <c r="Q60" s="56"/>
      <c r="R60" s="216"/>
      <c r="S60" s="219"/>
      <c r="T60" s="31"/>
      <c r="U60" s="32"/>
      <c r="V60" s="32"/>
      <c r="W60" s="32"/>
      <c r="X60" s="32"/>
      <c r="Y60" s="32"/>
      <c r="Z60" s="32"/>
    </row>
    <row r="61" spans="2:26" ht="32.25" customHeight="1" x14ac:dyDescent="0.25">
      <c r="B61" s="208" t="s">
        <v>121</v>
      </c>
      <c r="C61" s="211" t="s">
        <v>233</v>
      </c>
      <c r="D61" s="55" t="s">
        <v>17</v>
      </c>
      <c r="E61" s="119" t="s">
        <v>213</v>
      </c>
      <c r="F61" s="53">
        <f>SUM(F62:F66)</f>
        <v>3191.3</v>
      </c>
      <c r="G61" s="54">
        <f>SUM(G62:G66)</f>
        <v>34750</v>
      </c>
      <c r="H61" s="54">
        <f t="shared" ref="H61" si="88">SUM(H62:H66)</f>
        <v>3350</v>
      </c>
      <c r="I61" s="54">
        <f t="shared" ref="I61" si="89">SUM(I62:I66)</f>
        <v>3000</v>
      </c>
      <c r="J61" s="54">
        <f t="shared" ref="J61" si="90">SUM(J62:J66)</f>
        <v>3000</v>
      </c>
      <c r="K61" s="54">
        <f t="shared" ref="K61" si="91">SUM(K62:K66)</f>
        <v>3000</v>
      </c>
      <c r="L61" s="54">
        <f t="shared" ref="L61" si="92">SUM(L62:L66)</f>
        <v>3800</v>
      </c>
      <c r="M61" s="54">
        <f t="shared" ref="M61:N61" si="93">SUM(M62:M66)</f>
        <v>4500</v>
      </c>
      <c r="N61" s="54">
        <f t="shared" si="93"/>
        <v>3300</v>
      </c>
      <c r="O61" s="54">
        <f>SUM(O62:O66)</f>
        <v>4800</v>
      </c>
      <c r="P61" s="54">
        <f>SUM(P62:P66)</f>
        <v>3000</v>
      </c>
      <c r="Q61" s="54">
        <f>SUM(Q62:Q66)</f>
        <v>3000</v>
      </c>
      <c r="R61" s="214" t="s">
        <v>106</v>
      </c>
      <c r="S61" s="217" t="s">
        <v>135</v>
      </c>
      <c r="T61" s="31"/>
      <c r="U61" s="32"/>
      <c r="V61" s="32"/>
      <c r="W61" s="32"/>
      <c r="X61" s="32"/>
      <c r="Y61" s="32"/>
      <c r="Z61" s="32"/>
    </row>
    <row r="62" spans="2:26" ht="63.75" x14ac:dyDescent="0.25">
      <c r="B62" s="209"/>
      <c r="C62" s="212"/>
      <c r="D62" s="55" t="s">
        <v>19</v>
      </c>
      <c r="E62" s="48" t="s">
        <v>213</v>
      </c>
      <c r="F62" s="48">
        <v>3191.3</v>
      </c>
      <c r="G62" s="54">
        <f t="shared" ref="G62:G83" si="94">SUM(H62:Q62)</f>
        <v>34750</v>
      </c>
      <c r="H62" s="58">
        <v>3350</v>
      </c>
      <c r="I62" s="58">
        <v>3000</v>
      </c>
      <c r="J62" s="58">
        <v>3000</v>
      </c>
      <c r="K62" s="58">
        <v>3000</v>
      </c>
      <c r="L62" s="58">
        <v>3800</v>
      </c>
      <c r="M62" s="58">
        <v>4500</v>
      </c>
      <c r="N62" s="58">
        <v>3300</v>
      </c>
      <c r="O62" s="58">
        <v>4800</v>
      </c>
      <c r="P62" s="58">
        <v>3000</v>
      </c>
      <c r="Q62" s="58">
        <v>3000</v>
      </c>
      <c r="R62" s="215"/>
      <c r="S62" s="218"/>
      <c r="T62" s="31"/>
      <c r="U62" s="32"/>
      <c r="V62" s="32"/>
      <c r="W62" s="32"/>
      <c r="X62" s="32"/>
      <c r="Y62" s="32"/>
      <c r="Z62" s="32"/>
    </row>
    <row r="63" spans="2:26" ht="63.75" x14ac:dyDescent="0.25">
      <c r="B63" s="209"/>
      <c r="C63" s="212"/>
      <c r="D63" s="55" t="s">
        <v>20</v>
      </c>
      <c r="E63" s="48"/>
      <c r="F63" s="48"/>
      <c r="G63" s="54">
        <f t="shared" si="94"/>
        <v>0</v>
      </c>
      <c r="H63" s="48"/>
      <c r="I63" s="48"/>
      <c r="J63" s="48"/>
      <c r="K63" s="48"/>
      <c r="L63" s="48"/>
      <c r="M63" s="48"/>
      <c r="N63" s="48"/>
      <c r="O63" s="48"/>
      <c r="P63" s="48"/>
      <c r="Q63" s="117"/>
      <c r="R63" s="215"/>
      <c r="S63" s="218"/>
      <c r="T63" s="31"/>
      <c r="U63" s="32"/>
      <c r="V63" s="32"/>
      <c r="W63" s="32"/>
      <c r="X63" s="32"/>
      <c r="Y63" s="32"/>
      <c r="Z63" s="32"/>
    </row>
    <row r="64" spans="2:26" ht="38.25" x14ac:dyDescent="0.25">
      <c r="B64" s="209"/>
      <c r="C64" s="212"/>
      <c r="D64" s="55" t="s">
        <v>22</v>
      </c>
      <c r="E64" s="48"/>
      <c r="F64" s="48"/>
      <c r="G64" s="54">
        <f t="shared" si="94"/>
        <v>0</v>
      </c>
      <c r="H64" s="48"/>
      <c r="I64" s="48"/>
      <c r="J64" s="48"/>
      <c r="K64" s="48"/>
      <c r="L64" s="48"/>
      <c r="M64" s="48"/>
      <c r="N64" s="48"/>
      <c r="O64" s="48"/>
      <c r="P64" s="48"/>
      <c r="Q64" s="117"/>
      <c r="R64" s="215"/>
      <c r="S64" s="218"/>
      <c r="T64" s="31"/>
      <c r="U64" s="32"/>
      <c r="V64" s="32"/>
      <c r="W64" s="32"/>
      <c r="X64" s="32"/>
      <c r="Y64" s="32"/>
      <c r="Z64" s="32"/>
    </row>
    <row r="65" spans="2:26" ht="51" x14ac:dyDescent="0.25">
      <c r="B65" s="209"/>
      <c r="C65" s="212"/>
      <c r="D65" s="55" t="s">
        <v>23</v>
      </c>
      <c r="E65" s="48"/>
      <c r="F65" s="48"/>
      <c r="G65" s="54">
        <f t="shared" si="94"/>
        <v>0</v>
      </c>
      <c r="H65" s="48"/>
      <c r="I65" s="48"/>
      <c r="J65" s="48"/>
      <c r="K65" s="48"/>
      <c r="L65" s="48"/>
      <c r="M65" s="48"/>
      <c r="N65" s="48"/>
      <c r="O65" s="48"/>
      <c r="P65" s="48"/>
      <c r="Q65" s="117"/>
      <c r="R65" s="215"/>
      <c r="S65" s="218"/>
      <c r="T65" s="31"/>
      <c r="U65" s="32"/>
      <c r="V65" s="32"/>
      <c r="W65" s="32"/>
      <c r="X65" s="32"/>
      <c r="Y65" s="32"/>
      <c r="Z65" s="32"/>
    </row>
    <row r="66" spans="2:26" ht="32.25" customHeight="1" x14ac:dyDescent="0.25">
      <c r="B66" s="210"/>
      <c r="C66" s="213"/>
      <c r="D66" s="55" t="s">
        <v>40</v>
      </c>
      <c r="E66" s="48"/>
      <c r="F66" s="48"/>
      <c r="G66" s="54">
        <f t="shared" si="94"/>
        <v>0</v>
      </c>
      <c r="H66" s="48"/>
      <c r="I66" s="48"/>
      <c r="J66" s="48"/>
      <c r="K66" s="48"/>
      <c r="L66" s="48"/>
      <c r="M66" s="48"/>
      <c r="N66" s="48"/>
      <c r="O66" s="48"/>
      <c r="P66" s="48"/>
      <c r="Q66" s="117"/>
      <c r="R66" s="216"/>
      <c r="S66" s="219"/>
      <c r="T66" s="31"/>
      <c r="U66" s="32"/>
      <c r="V66" s="32"/>
      <c r="W66" s="32"/>
      <c r="X66" s="32"/>
      <c r="Y66" s="32"/>
      <c r="Z66" s="32"/>
    </row>
    <row r="67" spans="2:26" ht="32.25" customHeight="1" x14ac:dyDescent="0.25">
      <c r="B67" s="208" t="s">
        <v>122</v>
      </c>
      <c r="C67" s="211" t="s">
        <v>234</v>
      </c>
      <c r="D67" s="55" t="s">
        <v>17</v>
      </c>
      <c r="E67" s="119" t="s">
        <v>212</v>
      </c>
      <c r="F67" s="53">
        <f>SUM(F68:F72)</f>
        <v>0</v>
      </c>
      <c r="G67" s="54">
        <f>SUM(G68:G72)</f>
        <v>750</v>
      </c>
      <c r="H67" s="54">
        <f t="shared" ref="H67:N67" si="95">SUM(H68:H72)</f>
        <v>0</v>
      </c>
      <c r="I67" s="54">
        <f t="shared" si="95"/>
        <v>0</v>
      </c>
      <c r="J67" s="54">
        <f t="shared" si="95"/>
        <v>0</v>
      </c>
      <c r="K67" s="54">
        <f t="shared" si="95"/>
        <v>0</v>
      </c>
      <c r="L67" s="54">
        <f t="shared" si="95"/>
        <v>0</v>
      </c>
      <c r="M67" s="54">
        <f t="shared" si="95"/>
        <v>150</v>
      </c>
      <c r="N67" s="54">
        <f t="shared" si="95"/>
        <v>150</v>
      </c>
      <c r="O67" s="54">
        <f>SUM(O68:O72)</f>
        <v>150</v>
      </c>
      <c r="P67" s="54">
        <f>SUM(P68:P72)</f>
        <v>150</v>
      </c>
      <c r="Q67" s="54">
        <f>SUM(Q68:Q72)</f>
        <v>150</v>
      </c>
      <c r="R67" s="214" t="s">
        <v>106</v>
      </c>
      <c r="S67" s="217" t="s">
        <v>136</v>
      </c>
      <c r="T67" s="31"/>
      <c r="U67" s="32"/>
      <c r="V67" s="32"/>
      <c r="W67" s="32"/>
      <c r="X67" s="32"/>
      <c r="Y67" s="32"/>
      <c r="Z67" s="32"/>
    </row>
    <row r="68" spans="2:26" ht="63.75" x14ac:dyDescent="0.25">
      <c r="B68" s="209"/>
      <c r="C68" s="212"/>
      <c r="D68" s="55" t="s">
        <v>19</v>
      </c>
      <c r="E68" s="48" t="s">
        <v>212</v>
      </c>
      <c r="F68" s="58">
        <v>0</v>
      </c>
      <c r="G68" s="54">
        <f t="shared" si="94"/>
        <v>750</v>
      </c>
      <c r="H68" s="58"/>
      <c r="I68" s="58"/>
      <c r="J68" s="58"/>
      <c r="K68" s="58"/>
      <c r="L68" s="58"/>
      <c r="M68" s="56">
        <v>150</v>
      </c>
      <c r="N68" s="56">
        <v>150</v>
      </c>
      <c r="O68" s="56">
        <v>150</v>
      </c>
      <c r="P68" s="56">
        <v>150</v>
      </c>
      <c r="Q68" s="56">
        <v>150</v>
      </c>
      <c r="R68" s="215"/>
      <c r="S68" s="218"/>
      <c r="T68" s="31"/>
      <c r="U68" s="32"/>
      <c r="V68" s="32"/>
      <c r="W68" s="32"/>
      <c r="X68" s="32"/>
      <c r="Y68" s="32"/>
      <c r="Z68" s="32"/>
    </row>
    <row r="69" spans="2:26" ht="63.75" x14ac:dyDescent="0.25">
      <c r="B69" s="209"/>
      <c r="C69" s="212"/>
      <c r="D69" s="55" t="s">
        <v>20</v>
      </c>
      <c r="E69" s="48"/>
      <c r="F69" s="48"/>
      <c r="G69" s="54">
        <f t="shared" si="94"/>
        <v>0</v>
      </c>
      <c r="H69" s="48"/>
      <c r="I69" s="48"/>
      <c r="J69" s="48"/>
      <c r="K69" s="48"/>
      <c r="L69" s="48"/>
      <c r="M69" s="48"/>
      <c r="N69" s="48"/>
      <c r="O69" s="48"/>
      <c r="P69" s="48"/>
      <c r="Q69" s="117"/>
      <c r="R69" s="215"/>
      <c r="S69" s="218"/>
      <c r="T69" s="31"/>
      <c r="U69" s="32"/>
      <c r="V69" s="32"/>
      <c r="W69" s="32"/>
      <c r="X69" s="32"/>
      <c r="Y69" s="32"/>
      <c r="Z69" s="32"/>
    </row>
    <row r="70" spans="2:26" ht="38.25" x14ac:dyDescent="0.25">
      <c r="B70" s="209"/>
      <c r="C70" s="212"/>
      <c r="D70" s="55" t="s">
        <v>22</v>
      </c>
      <c r="E70" s="48"/>
      <c r="F70" s="48"/>
      <c r="G70" s="54">
        <f t="shared" si="94"/>
        <v>0</v>
      </c>
      <c r="H70" s="48"/>
      <c r="I70" s="48"/>
      <c r="J70" s="48"/>
      <c r="K70" s="48"/>
      <c r="L70" s="48"/>
      <c r="M70" s="48"/>
      <c r="N70" s="48"/>
      <c r="O70" s="48"/>
      <c r="P70" s="48"/>
      <c r="Q70" s="117"/>
      <c r="R70" s="215"/>
      <c r="S70" s="218"/>
      <c r="T70" s="31"/>
      <c r="U70" s="32"/>
      <c r="V70" s="32"/>
      <c r="W70" s="32"/>
      <c r="X70" s="32"/>
      <c r="Y70" s="32"/>
      <c r="Z70" s="32"/>
    </row>
    <row r="71" spans="2:26" ht="51" x14ac:dyDescent="0.25">
      <c r="B71" s="209"/>
      <c r="C71" s="212"/>
      <c r="D71" s="55" t="s">
        <v>23</v>
      </c>
      <c r="E71" s="48"/>
      <c r="F71" s="48"/>
      <c r="G71" s="54">
        <f t="shared" si="94"/>
        <v>0</v>
      </c>
      <c r="H71" s="48"/>
      <c r="I71" s="48"/>
      <c r="J71" s="48"/>
      <c r="K71" s="48"/>
      <c r="L71" s="48"/>
      <c r="M71" s="48"/>
      <c r="N71" s="48"/>
      <c r="O71" s="48"/>
      <c r="P71" s="48"/>
      <c r="Q71" s="117"/>
      <c r="R71" s="215"/>
      <c r="S71" s="218"/>
      <c r="T71" s="31"/>
      <c r="U71" s="32"/>
      <c r="V71" s="32"/>
      <c r="W71" s="32"/>
      <c r="X71" s="32"/>
      <c r="Y71" s="32"/>
      <c r="Z71" s="32"/>
    </row>
    <row r="72" spans="2:26" ht="32.25" customHeight="1" x14ac:dyDescent="0.25">
      <c r="B72" s="210"/>
      <c r="C72" s="213"/>
      <c r="D72" s="55" t="s">
        <v>40</v>
      </c>
      <c r="E72" s="48"/>
      <c r="F72" s="48"/>
      <c r="G72" s="54">
        <f t="shared" si="94"/>
        <v>0</v>
      </c>
      <c r="H72" s="48"/>
      <c r="I72" s="48"/>
      <c r="J72" s="48"/>
      <c r="K72" s="48"/>
      <c r="L72" s="48"/>
      <c r="M72" s="48"/>
      <c r="N72" s="48"/>
      <c r="O72" s="48"/>
      <c r="P72" s="48"/>
      <c r="Q72" s="117"/>
      <c r="R72" s="216"/>
      <c r="S72" s="219"/>
      <c r="T72" s="31"/>
      <c r="U72" s="32"/>
      <c r="V72" s="32"/>
      <c r="W72" s="32"/>
      <c r="X72" s="32"/>
      <c r="Y72" s="32"/>
      <c r="Z72" s="32"/>
    </row>
    <row r="73" spans="2:26" ht="32.25" customHeight="1" x14ac:dyDescent="0.25">
      <c r="B73" s="208" t="s">
        <v>202</v>
      </c>
      <c r="C73" s="211" t="s">
        <v>235</v>
      </c>
      <c r="D73" s="55" t="s">
        <v>17</v>
      </c>
      <c r="E73" s="119" t="s">
        <v>203</v>
      </c>
      <c r="F73" s="53">
        <f>SUM(F74:F78)</f>
        <v>0</v>
      </c>
      <c r="G73" s="54">
        <f>SUM(G74:G78)</f>
        <v>150</v>
      </c>
      <c r="H73" s="54">
        <f t="shared" ref="H73:N73" si="96">SUM(H74:H78)</f>
        <v>0</v>
      </c>
      <c r="I73" s="54">
        <f t="shared" si="96"/>
        <v>0</v>
      </c>
      <c r="J73" s="54">
        <f t="shared" si="96"/>
        <v>0</v>
      </c>
      <c r="K73" s="54">
        <f t="shared" si="96"/>
        <v>0</v>
      </c>
      <c r="L73" s="54">
        <f t="shared" si="96"/>
        <v>0</v>
      </c>
      <c r="M73" s="54">
        <f t="shared" si="96"/>
        <v>0</v>
      </c>
      <c r="N73" s="54">
        <f t="shared" si="96"/>
        <v>0</v>
      </c>
      <c r="O73" s="54">
        <f>SUM(O74:O78)</f>
        <v>150</v>
      </c>
      <c r="P73" s="54">
        <f>SUM(P74:P78)</f>
        <v>0</v>
      </c>
      <c r="Q73" s="54">
        <f>SUM(Q74:Q78)</f>
        <v>0</v>
      </c>
      <c r="R73" s="214" t="s">
        <v>106</v>
      </c>
      <c r="S73" s="217" t="s">
        <v>227</v>
      </c>
      <c r="T73" s="31"/>
      <c r="U73" s="32"/>
      <c r="V73" s="32"/>
      <c r="W73" s="32"/>
      <c r="X73" s="32"/>
      <c r="Y73" s="32"/>
      <c r="Z73" s="32"/>
    </row>
    <row r="74" spans="2:26" ht="66.75" customHeight="1" x14ac:dyDescent="0.25">
      <c r="B74" s="209"/>
      <c r="C74" s="212"/>
      <c r="D74" s="55" t="s">
        <v>19</v>
      </c>
      <c r="E74" s="119" t="s">
        <v>203</v>
      </c>
      <c r="F74" s="58">
        <v>0</v>
      </c>
      <c r="G74" s="54">
        <f t="shared" ref="G74:G78" si="97">SUM(H74:Q74)</f>
        <v>150</v>
      </c>
      <c r="H74" s="58"/>
      <c r="I74" s="58"/>
      <c r="J74" s="58"/>
      <c r="K74" s="58"/>
      <c r="L74" s="58"/>
      <c r="M74" s="56"/>
      <c r="N74" s="56"/>
      <c r="O74" s="56">
        <v>150</v>
      </c>
      <c r="P74" s="56"/>
      <c r="Q74" s="56"/>
      <c r="R74" s="215"/>
      <c r="S74" s="218"/>
      <c r="T74" s="31"/>
      <c r="U74" s="32"/>
      <c r="V74" s="32"/>
      <c r="W74" s="32"/>
      <c r="X74" s="32"/>
      <c r="Y74" s="32"/>
      <c r="Z74" s="32"/>
    </row>
    <row r="75" spans="2:26" ht="63.75" customHeight="1" x14ac:dyDescent="0.25">
      <c r="B75" s="209"/>
      <c r="C75" s="212"/>
      <c r="D75" s="55" t="s">
        <v>20</v>
      </c>
      <c r="E75" s="119"/>
      <c r="F75" s="119"/>
      <c r="G75" s="54">
        <f t="shared" si="97"/>
        <v>0</v>
      </c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215"/>
      <c r="S75" s="218"/>
      <c r="T75" s="31"/>
      <c r="U75" s="32"/>
      <c r="V75" s="32"/>
      <c r="W75" s="32"/>
      <c r="X75" s="32"/>
      <c r="Y75" s="32"/>
      <c r="Z75" s="32"/>
    </row>
    <row r="76" spans="2:26" ht="40.5" customHeight="1" x14ac:dyDescent="0.25">
      <c r="B76" s="209"/>
      <c r="C76" s="212"/>
      <c r="D76" s="55" t="s">
        <v>22</v>
      </c>
      <c r="E76" s="119"/>
      <c r="F76" s="119"/>
      <c r="G76" s="54">
        <f t="shared" si="97"/>
        <v>0</v>
      </c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215"/>
      <c r="S76" s="218"/>
      <c r="T76" s="31"/>
      <c r="U76" s="32"/>
      <c r="V76" s="32"/>
      <c r="W76" s="32"/>
      <c r="X76" s="32"/>
      <c r="Y76" s="32"/>
      <c r="Z76" s="32"/>
    </row>
    <row r="77" spans="2:26" ht="53.25" customHeight="1" x14ac:dyDescent="0.25">
      <c r="B77" s="209"/>
      <c r="C77" s="212"/>
      <c r="D77" s="55" t="s">
        <v>23</v>
      </c>
      <c r="E77" s="119"/>
      <c r="F77" s="119"/>
      <c r="G77" s="54">
        <f t="shared" si="97"/>
        <v>0</v>
      </c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215"/>
      <c r="S77" s="218"/>
      <c r="T77" s="31"/>
      <c r="U77" s="32"/>
      <c r="V77" s="32"/>
      <c r="W77" s="32"/>
      <c r="X77" s="32"/>
      <c r="Y77" s="32"/>
      <c r="Z77" s="32"/>
    </row>
    <row r="78" spans="2:26" ht="21.75" customHeight="1" x14ac:dyDescent="0.25">
      <c r="B78" s="210"/>
      <c r="C78" s="213"/>
      <c r="D78" s="55" t="s">
        <v>40</v>
      </c>
      <c r="E78" s="119"/>
      <c r="F78" s="119"/>
      <c r="G78" s="54">
        <f t="shared" si="97"/>
        <v>0</v>
      </c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216"/>
      <c r="S78" s="219"/>
      <c r="T78" s="31"/>
      <c r="U78" s="32"/>
      <c r="V78" s="32"/>
      <c r="W78" s="32"/>
      <c r="X78" s="32"/>
      <c r="Y78" s="32"/>
      <c r="Z78" s="32"/>
    </row>
    <row r="79" spans="2:26" ht="45" customHeight="1" x14ac:dyDescent="0.25">
      <c r="B79" s="221" t="s">
        <v>26</v>
      </c>
      <c r="C79" s="211" t="s">
        <v>151</v>
      </c>
      <c r="D79" s="55" t="s">
        <v>17</v>
      </c>
      <c r="E79" s="119" t="s">
        <v>211</v>
      </c>
      <c r="F79" s="53">
        <f>SUM(F80:F84)</f>
        <v>0</v>
      </c>
      <c r="G79" s="54">
        <f>SUM(G80:G84)</f>
        <v>16802.2</v>
      </c>
      <c r="H79" s="54">
        <f t="shared" ref="H79" si="98">SUM(H80:H84)</f>
        <v>0</v>
      </c>
      <c r="I79" s="54">
        <f t="shared" ref="I79" si="99">SUM(I80:I84)</f>
        <v>0</v>
      </c>
      <c r="J79" s="54">
        <f t="shared" ref="J79" si="100">SUM(J80:J84)</f>
        <v>2854.6000000000004</v>
      </c>
      <c r="K79" s="54">
        <f t="shared" ref="K79" si="101">SUM(K80:K84)</f>
        <v>1670.1</v>
      </c>
      <c r="L79" s="54">
        <f t="shared" ref="L79" si="102">SUM(L80:L84)</f>
        <v>37.4</v>
      </c>
      <c r="M79" s="54">
        <f t="shared" ref="M79:N79" si="103">SUM(M80:M84)</f>
        <v>0</v>
      </c>
      <c r="N79" s="54">
        <f t="shared" si="103"/>
        <v>552</v>
      </c>
      <c r="O79" s="54">
        <f>SUM(O80:O84)</f>
        <v>11688.1</v>
      </c>
      <c r="P79" s="54">
        <f>SUM(P80:P84)</f>
        <v>0</v>
      </c>
      <c r="Q79" s="54">
        <f>SUM(Q80:Q84)</f>
        <v>0</v>
      </c>
      <c r="R79" s="214" t="s">
        <v>18</v>
      </c>
      <c r="S79" s="217" t="s">
        <v>166</v>
      </c>
      <c r="T79" s="31"/>
      <c r="U79" s="32"/>
      <c r="V79" s="32"/>
      <c r="W79" s="32"/>
      <c r="X79" s="32"/>
      <c r="Y79" s="32"/>
      <c r="Z79" s="32"/>
    </row>
    <row r="80" spans="2:26" ht="68.25" customHeight="1" x14ac:dyDescent="0.25">
      <c r="B80" s="222"/>
      <c r="C80" s="212"/>
      <c r="D80" s="55" t="s">
        <v>19</v>
      </c>
      <c r="E80" s="48" t="s">
        <v>211</v>
      </c>
      <c r="F80" s="56">
        <f>F86+F98+F110+F140+F146+F152</f>
        <v>0</v>
      </c>
      <c r="G80" s="54">
        <f t="shared" si="94"/>
        <v>16802.2</v>
      </c>
      <c r="H80" s="56">
        <f>H86+H98+H110+H140+H146+H152</f>
        <v>0</v>
      </c>
      <c r="I80" s="56">
        <f t="shared" ref="I80:P80" si="104">I86+I98+I110+I140+I146+I152</f>
        <v>0</v>
      </c>
      <c r="J80" s="56">
        <f t="shared" si="104"/>
        <v>2854.6000000000004</v>
      </c>
      <c r="K80" s="56">
        <f>K86+K98+K110+K140+K146+K152</f>
        <v>1670.1</v>
      </c>
      <c r="L80" s="56">
        <f t="shared" si="104"/>
        <v>37.4</v>
      </c>
      <c r="M80" s="56">
        <f t="shared" si="104"/>
        <v>0</v>
      </c>
      <c r="N80" s="56">
        <f t="shared" si="104"/>
        <v>552</v>
      </c>
      <c r="O80" s="56">
        <f t="shared" si="104"/>
        <v>11688.1</v>
      </c>
      <c r="P80" s="56">
        <f t="shared" si="104"/>
        <v>0</v>
      </c>
      <c r="Q80" s="56">
        <f t="shared" ref="Q80" si="105">Q86+Q98+Q110+Q140+Q146+Q152</f>
        <v>0</v>
      </c>
      <c r="R80" s="215"/>
      <c r="S80" s="218"/>
      <c r="T80" s="31"/>
      <c r="U80" s="32"/>
      <c r="V80" s="32"/>
      <c r="W80" s="32"/>
      <c r="X80" s="32"/>
      <c r="Y80" s="32"/>
      <c r="Z80" s="32"/>
    </row>
    <row r="81" spans="2:26" ht="68.25" customHeight="1" x14ac:dyDescent="0.25">
      <c r="B81" s="222"/>
      <c r="C81" s="212"/>
      <c r="D81" s="55" t="s">
        <v>20</v>
      </c>
      <c r="E81" s="48"/>
      <c r="F81" s="56">
        <f t="shared" ref="F81:F84" si="106">F87+F99+F111+F141+F147+F153</f>
        <v>0</v>
      </c>
      <c r="G81" s="54">
        <f t="shared" si="94"/>
        <v>0</v>
      </c>
      <c r="H81" s="56">
        <f t="shared" ref="H81:P81" si="107">H87+H99+H111+H141+H147+H153</f>
        <v>0</v>
      </c>
      <c r="I81" s="56">
        <f t="shared" si="107"/>
        <v>0</v>
      </c>
      <c r="J81" s="56">
        <f t="shared" si="107"/>
        <v>0</v>
      </c>
      <c r="K81" s="56">
        <f t="shared" si="107"/>
        <v>0</v>
      </c>
      <c r="L81" s="56">
        <f t="shared" si="107"/>
        <v>0</v>
      </c>
      <c r="M81" s="56">
        <f t="shared" si="107"/>
        <v>0</v>
      </c>
      <c r="N81" s="56">
        <f t="shared" si="107"/>
        <v>0</v>
      </c>
      <c r="O81" s="56">
        <f t="shared" si="107"/>
        <v>0</v>
      </c>
      <c r="P81" s="56">
        <f t="shared" si="107"/>
        <v>0</v>
      </c>
      <c r="Q81" s="56">
        <f t="shared" ref="Q81" si="108">Q87+Q99+Q111+Q141+Q147+Q153</f>
        <v>0</v>
      </c>
      <c r="R81" s="215"/>
      <c r="S81" s="218"/>
      <c r="T81" s="31"/>
      <c r="U81" s="32"/>
      <c r="V81" s="32"/>
      <c r="W81" s="32"/>
      <c r="X81" s="32"/>
      <c r="Y81" s="32"/>
      <c r="Z81" s="32"/>
    </row>
    <row r="82" spans="2:26" ht="45.75" customHeight="1" x14ac:dyDescent="0.25">
      <c r="B82" s="222"/>
      <c r="C82" s="212"/>
      <c r="D82" s="55" t="s">
        <v>22</v>
      </c>
      <c r="E82" s="48"/>
      <c r="F82" s="56">
        <f t="shared" si="106"/>
        <v>0</v>
      </c>
      <c r="G82" s="54">
        <f t="shared" si="94"/>
        <v>0</v>
      </c>
      <c r="H82" s="56">
        <f t="shared" ref="H82:P82" si="109">H88+H100+H112+H142+H148+H154</f>
        <v>0</v>
      </c>
      <c r="I82" s="56">
        <f t="shared" si="109"/>
        <v>0</v>
      </c>
      <c r="J82" s="56">
        <f t="shared" si="109"/>
        <v>0</v>
      </c>
      <c r="K82" s="56">
        <f t="shared" si="109"/>
        <v>0</v>
      </c>
      <c r="L82" s="56">
        <f t="shared" si="109"/>
        <v>0</v>
      </c>
      <c r="M82" s="56">
        <f t="shared" si="109"/>
        <v>0</v>
      </c>
      <c r="N82" s="56">
        <f t="shared" si="109"/>
        <v>0</v>
      </c>
      <c r="O82" s="56">
        <f t="shared" si="109"/>
        <v>0</v>
      </c>
      <c r="P82" s="56">
        <f t="shared" si="109"/>
        <v>0</v>
      </c>
      <c r="Q82" s="56">
        <f t="shared" ref="Q82" si="110">Q88+Q100+Q112+Q142+Q148+Q154</f>
        <v>0</v>
      </c>
      <c r="R82" s="215"/>
      <c r="S82" s="218"/>
      <c r="T82" s="31"/>
      <c r="U82" s="32"/>
      <c r="V82" s="32"/>
      <c r="W82" s="32"/>
      <c r="X82" s="32"/>
      <c r="Y82" s="32"/>
      <c r="Z82" s="32"/>
    </row>
    <row r="83" spans="2:26" ht="53.25" customHeight="1" x14ac:dyDescent="0.25">
      <c r="B83" s="222"/>
      <c r="C83" s="212"/>
      <c r="D83" s="55" t="s">
        <v>23</v>
      </c>
      <c r="E83" s="48"/>
      <c r="F83" s="56">
        <f t="shared" si="106"/>
        <v>0</v>
      </c>
      <c r="G83" s="54">
        <f t="shared" si="94"/>
        <v>0</v>
      </c>
      <c r="H83" s="56">
        <f t="shared" ref="H83:P83" si="111">H89+H101+H113+H143+H149+H155</f>
        <v>0</v>
      </c>
      <c r="I83" s="56">
        <f t="shared" si="111"/>
        <v>0</v>
      </c>
      <c r="J83" s="56">
        <f t="shared" si="111"/>
        <v>0</v>
      </c>
      <c r="K83" s="56">
        <f t="shared" si="111"/>
        <v>0</v>
      </c>
      <c r="L83" s="56">
        <f t="shared" si="111"/>
        <v>0</v>
      </c>
      <c r="M83" s="56">
        <f t="shared" si="111"/>
        <v>0</v>
      </c>
      <c r="N83" s="56">
        <f t="shared" si="111"/>
        <v>0</v>
      </c>
      <c r="O83" s="56">
        <f t="shared" si="111"/>
        <v>0</v>
      </c>
      <c r="P83" s="56">
        <f t="shared" si="111"/>
        <v>0</v>
      </c>
      <c r="Q83" s="56">
        <f t="shared" ref="Q83" si="112">Q89+Q101+Q113+Q143+Q149+Q155</f>
        <v>0</v>
      </c>
      <c r="R83" s="215"/>
      <c r="S83" s="218"/>
      <c r="T83" s="31"/>
      <c r="U83" s="32"/>
      <c r="V83" s="32"/>
      <c r="W83" s="32"/>
      <c r="X83" s="32"/>
      <c r="Y83" s="32"/>
      <c r="Z83" s="32"/>
    </row>
    <row r="84" spans="2:26" ht="26.25" customHeight="1" x14ac:dyDescent="0.25">
      <c r="B84" s="223"/>
      <c r="C84" s="213"/>
      <c r="D84" s="55" t="s">
        <v>40</v>
      </c>
      <c r="E84" s="48"/>
      <c r="F84" s="56">
        <f t="shared" si="106"/>
        <v>0</v>
      </c>
      <c r="G84" s="54">
        <f>SUM(H84:Q84)</f>
        <v>0</v>
      </c>
      <c r="H84" s="56">
        <f t="shared" ref="H84:P84" si="113">H90+H102+H114+H144+H150+H156</f>
        <v>0</v>
      </c>
      <c r="I84" s="56">
        <f t="shared" si="113"/>
        <v>0</v>
      </c>
      <c r="J84" s="56">
        <f t="shared" si="113"/>
        <v>0</v>
      </c>
      <c r="K84" s="56">
        <f t="shared" si="113"/>
        <v>0</v>
      </c>
      <c r="L84" s="56">
        <f t="shared" si="113"/>
        <v>0</v>
      </c>
      <c r="M84" s="56">
        <f t="shared" si="113"/>
        <v>0</v>
      </c>
      <c r="N84" s="56">
        <f t="shared" si="113"/>
        <v>0</v>
      </c>
      <c r="O84" s="56">
        <f t="shared" si="113"/>
        <v>0</v>
      </c>
      <c r="P84" s="56">
        <f t="shared" si="113"/>
        <v>0</v>
      </c>
      <c r="Q84" s="56">
        <f t="shared" ref="Q84" si="114">Q90+Q102+Q114+Q144+Q150+Q156</f>
        <v>0</v>
      </c>
      <c r="R84" s="216"/>
      <c r="S84" s="219"/>
      <c r="T84" s="31"/>
      <c r="U84" s="32"/>
      <c r="V84" s="32"/>
      <c r="W84" s="32"/>
      <c r="X84" s="32"/>
      <c r="Y84" s="32"/>
      <c r="Z84" s="32"/>
    </row>
    <row r="85" spans="2:26" ht="24.75" customHeight="1" x14ac:dyDescent="0.25">
      <c r="B85" s="208" t="s">
        <v>43</v>
      </c>
      <c r="C85" s="211" t="s">
        <v>236</v>
      </c>
      <c r="D85" s="55" t="s">
        <v>17</v>
      </c>
      <c r="E85" s="48" t="s">
        <v>50</v>
      </c>
      <c r="F85" s="53">
        <f>SUM(F86:F90)</f>
        <v>0</v>
      </c>
      <c r="G85" s="54">
        <f>SUM(G86:G90)</f>
        <v>2929.2</v>
      </c>
      <c r="H85" s="54">
        <f t="shared" ref="H85" si="115">SUM(H86:H90)</f>
        <v>0</v>
      </c>
      <c r="I85" s="54">
        <f t="shared" ref="I85" si="116">SUM(I86:I90)</f>
        <v>0</v>
      </c>
      <c r="J85" s="54">
        <f t="shared" ref="J85" si="117">SUM(J86:J90)</f>
        <v>1830.2</v>
      </c>
      <c r="K85" s="54">
        <f t="shared" ref="K85" si="118">SUM(K86:K90)</f>
        <v>1099</v>
      </c>
      <c r="L85" s="54">
        <f t="shared" ref="L85" si="119">SUM(L86:L90)</f>
        <v>0</v>
      </c>
      <c r="M85" s="54">
        <f t="shared" ref="M85" si="120">SUM(M86:M90)</f>
        <v>0</v>
      </c>
      <c r="N85" s="54">
        <f>SUM(N86:N90)</f>
        <v>0</v>
      </c>
      <c r="O85" s="54">
        <f>SUM(O86:O90)</f>
        <v>0</v>
      </c>
      <c r="P85" s="54">
        <f>SUM(P86:P90)</f>
        <v>0</v>
      </c>
      <c r="Q85" s="54">
        <f>SUM(Q86:Q90)</f>
        <v>0</v>
      </c>
      <c r="R85" s="214" t="s">
        <v>18</v>
      </c>
      <c r="S85" s="217" t="s">
        <v>30</v>
      </c>
      <c r="T85" s="31"/>
      <c r="U85" s="32"/>
      <c r="V85" s="32"/>
      <c r="W85" s="32"/>
      <c r="X85" s="32"/>
      <c r="Y85" s="32"/>
      <c r="Z85" s="32"/>
    </row>
    <row r="86" spans="2:26" ht="63.75" x14ac:dyDescent="0.25">
      <c r="B86" s="209"/>
      <c r="C86" s="212"/>
      <c r="D86" s="55" t="s">
        <v>19</v>
      </c>
      <c r="E86" s="48" t="s">
        <v>50</v>
      </c>
      <c r="F86" s="48"/>
      <c r="G86" s="54">
        <f t="shared" ref="G86:G90" si="121">SUM(H86:Q86)</f>
        <v>2929.2</v>
      </c>
      <c r="H86" s="48"/>
      <c r="I86" s="48"/>
      <c r="J86" s="48">
        <v>1830.2</v>
      </c>
      <c r="K86" s="58">
        <v>1099</v>
      </c>
      <c r="L86" s="48"/>
      <c r="M86" s="48"/>
      <c r="N86" s="48"/>
      <c r="O86" s="48"/>
      <c r="P86" s="48"/>
      <c r="Q86" s="117"/>
      <c r="R86" s="215"/>
      <c r="S86" s="218"/>
      <c r="T86" s="31"/>
      <c r="U86" s="32"/>
      <c r="V86" s="32"/>
      <c r="W86" s="32"/>
      <c r="X86" s="32"/>
      <c r="Y86" s="32"/>
      <c r="Z86" s="32"/>
    </row>
    <row r="87" spans="2:26" ht="69.75" customHeight="1" x14ac:dyDescent="0.25">
      <c r="B87" s="209"/>
      <c r="C87" s="212"/>
      <c r="D87" s="55" t="s">
        <v>20</v>
      </c>
      <c r="E87" s="48"/>
      <c r="F87" s="48"/>
      <c r="G87" s="54">
        <f t="shared" si="121"/>
        <v>0</v>
      </c>
      <c r="H87" s="48"/>
      <c r="I87" s="48"/>
      <c r="J87" s="48"/>
      <c r="K87" s="48"/>
      <c r="L87" s="48"/>
      <c r="M87" s="48"/>
      <c r="N87" s="48"/>
      <c r="O87" s="48"/>
      <c r="P87" s="48"/>
      <c r="Q87" s="117"/>
      <c r="R87" s="215"/>
      <c r="S87" s="218"/>
      <c r="T87" s="31"/>
      <c r="U87" s="32"/>
      <c r="V87" s="32"/>
      <c r="W87" s="32"/>
      <c r="X87" s="32"/>
      <c r="Y87" s="32"/>
      <c r="Z87" s="32"/>
    </row>
    <row r="88" spans="2:26" ht="44.25" customHeight="1" x14ac:dyDescent="0.25">
      <c r="B88" s="209"/>
      <c r="C88" s="212"/>
      <c r="D88" s="55" t="s">
        <v>22</v>
      </c>
      <c r="E88" s="48"/>
      <c r="F88" s="48"/>
      <c r="G88" s="54">
        <f t="shared" si="121"/>
        <v>0</v>
      </c>
      <c r="H88" s="48"/>
      <c r="I88" s="48"/>
      <c r="J88" s="48"/>
      <c r="K88" s="48"/>
      <c r="L88" s="48"/>
      <c r="M88" s="48"/>
      <c r="N88" s="48"/>
      <c r="O88" s="48"/>
      <c r="P88" s="48"/>
      <c r="Q88" s="117"/>
      <c r="R88" s="215"/>
      <c r="S88" s="218"/>
      <c r="T88" s="31"/>
      <c r="U88" s="32"/>
      <c r="V88" s="32"/>
      <c r="W88" s="32"/>
      <c r="X88" s="32"/>
      <c r="Y88" s="32"/>
      <c r="Z88" s="32"/>
    </row>
    <row r="89" spans="2:26" ht="56.25" customHeight="1" x14ac:dyDescent="0.25">
      <c r="B89" s="209"/>
      <c r="C89" s="212"/>
      <c r="D89" s="55" t="s">
        <v>23</v>
      </c>
      <c r="E89" s="48"/>
      <c r="F89" s="48"/>
      <c r="G89" s="54">
        <f t="shared" si="121"/>
        <v>0</v>
      </c>
      <c r="H89" s="48"/>
      <c r="I89" s="48"/>
      <c r="J89" s="48"/>
      <c r="K89" s="48"/>
      <c r="L89" s="48"/>
      <c r="M89" s="48"/>
      <c r="N89" s="48"/>
      <c r="O89" s="48"/>
      <c r="P89" s="48"/>
      <c r="Q89" s="117"/>
      <c r="R89" s="215"/>
      <c r="S89" s="218"/>
      <c r="T89" s="31"/>
      <c r="U89" s="32"/>
      <c r="V89" s="32"/>
      <c r="W89" s="32"/>
      <c r="X89" s="32"/>
      <c r="Y89" s="32"/>
      <c r="Z89" s="32"/>
    </row>
    <row r="90" spans="2:26" ht="23.25" customHeight="1" x14ac:dyDescent="0.25">
      <c r="B90" s="210"/>
      <c r="C90" s="213"/>
      <c r="D90" s="55" t="s">
        <v>40</v>
      </c>
      <c r="E90" s="48"/>
      <c r="F90" s="48"/>
      <c r="G90" s="54">
        <f t="shared" si="121"/>
        <v>0</v>
      </c>
      <c r="H90" s="48"/>
      <c r="I90" s="48"/>
      <c r="J90" s="48"/>
      <c r="K90" s="48"/>
      <c r="L90" s="48"/>
      <c r="M90" s="48"/>
      <c r="N90" s="48"/>
      <c r="O90" s="48"/>
      <c r="P90" s="48"/>
      <c r="Q90" s="117"/>
      <c r="R90" s="216"/>
      <c r="S90" s="219"/>
      <c r="T90" s="31"/>
      <c r="U90" s="32"/>
      <c r="V90" s="32"/>
      <c r="W90" s="32"/>
      <c r="X90" s="32"/>
      <c r="Y90" s="32"/>
      <c r="Z90" s="32"/>
    </row>
    <row r="91" spans="2:26" ht="21" hidden="1" customHeight="1" x14ac:dyDescent="0.25">
      <c r="B91" s="221" t="s">
        <v>31</v>
      </c>
      <c r="C91" s="211" t="s">
        <v>167</v>
      </c>
      <c r="D91" s="55" t="s">
        <v>17</v>
      </c>
      <c r="E91" s="48" t="s">
        <v>29</v>
      </c>
      <c r="F91" s="53">
        <f>SUM(F92:F96)</f>
        <v>0</v>
      </c>
      <c r="G91" s="54">
        <f>SUM(G92:G96)</f>
        <v>1024.4000000000001</v>
      </c>
      <c r="H91" s="54">
        <f t="shared" ref="H91" si="122">SUM(H92:H96)</f>
        <v>0</v>
      </c>
      <c r="I91" s="54">
        <f t="shared" ref="I91" si="123">SUM(I92:I96)</f>
        <v>0</v>
      </c>
      <c r="J91" s="54">
        <f t="shared" ref="J91" si="124">SUM(J92:J96)</f>
        <v>1024.4000000000001</v>
      </c>
      <c r="K91" s="54">
        <f t="shared" ref="K91" si="125">SUM(K92:K96)</f>
        <v>0</v>
      </c>
      <c r="L91" s="54">
        <f t="shared" ref="L91" si="126">SUM(L92:L96)</f>
        <v>0</v>
      </c>
      <c r="M91" s="54">
        <f t="shared" ref="M91:N91" si="127">SUM(M92:M96)</f>
        <v>0</v>
      </c>
      <c r="N91" s="54">
        <f t="shared" si="127"/>
        <v>0</v>
      </c>
      <c r="O91" s="54">
        <f>SUM(O92:O96)</f>
        <v>0</v>
      </c>
      <c r="P91" s="54">
        <f>SUM(P92:P96)</f>
        <v>0</v>
      </c>
      <c r="Q91" s="54"/>
      <c r="R91" s="214" t="s">
        <v>18</v>
      </c>
      <c r="S91" s="217" t="s">
        <v>32</v>
      </c>
      <c r="T91" s="31"/>
      <c r="U91" s="32"/>
      <c r="V91" s="32"/>
      <c r="W91" s="32"/>
      <c r="X91" s="32"/>
      <c r="Y91" s="32"/>
      <c r="Z91" s="32"/>
    </row>
    <row r="92" spans="2:26" ht="66.75" hidden="1" customHeight="1" x14ac:dyDescent="0.25">
      <c r="B92" s="222"/>
      <c r="C92" s="212"/>
      <c r="D92" s="55" t="s">
        <v>19</v>
      </c>
      <c r="E92" s="48" t="s">
        <v>29</v>
      </c>
      <c r="F92" s="56">
        <f>F98</f>
        <v>0</v>
      </c>
      <c r="G92" s="54">
        <f>SUM(H92:P92)</f>
        <v>1024.4000000000001</v>
      </c>
      <c r="H92" s="56">
        <f>H98</f>
        <v>0</v>
      </c>
      <c r="I92" s="56">
        <f t="shared" ref="I92:P92" si="128">I98</f>
        <v>0</v>
      </c>
      <c r="J92" s="56">
        <f t="shared" si="128"/>
        <v>1024.4000000000001</v>
      </c>
      <c r="K92" s="56">
        <f t="shared" si="128"/>
        <v>0</v>
      </c>
      <c r="L92" s="56">
        <f t="shared" si="128"/>
        <v>0</v>
      </c>
      <c r="M92" s="56">
        <f t="shared" si="128"/>
        <v>0</v>
      </c>
      <c r="N92" s="56">
        <f t="shared" si="128"/>
        <v>0</v>
      </c>
      <c r="O92" s="56">
        <f t="shared" ref="O92" si="129">O98</f>
        <v>0</v>
      </c>
      <c r="P92" s="56">
        <f t="shared" si="128"/>
        <v>0</v>
      </c>
      <c r="Q92" s="56"/>
      <c r="R92" s="215"/>
      <c r="S92" s="218"/>
      <c r="T92" s="31"/>
      <c r="U92" s="32"/>
      <c r="V92" s="32"/>
      <c r="W92" s="32"/>
      <c r="X92" s="32"/>
      <c r="Y92" s="32"/>
      <c r="Z92" s="32"/>
    </row>
    <row r="93" spans="2:26" ht="63.75" hidden="1" x14ac:dyDescent="0.25">
      <c r="B93" s="222"/>
      <c r="C93" s="212"/>
      <c r="D93" s="55" t="s">
        <v>20</v>
      </c>
      <c r="E93" s="48"/>
      <c r="F93" s="56">
        <f t="shared" ref="F93:F96" si="130">F99</f>
        <v>0</v>
      </c>
      <c r="G93" s="54">
        <f>SUM(H93:P93)</f>
        <v>0</v>
      </c>
      <c r="H93" s="56">
        <f t="shared" ref="H93:P93" si="131">H99</f>
        <v>0</v>
      </c>
      <c r="I93" s="56">
        <f t="shared" si="131"/>
        <v>0</v>
      </c>
      <c r="J93" s="56">
        <f t="shared" si="131"/>
        <v>0</v>
      </c>
      <c r="K93" s="56">
        <f t="shared" si="131"/>
        <v>0</v>
      </c>
      <c r="L93" s="56">
        <f t="shared" si="131"/>
        <v>0</v>
      </c>
      <c r="M93" s="56">
        <f t="shared" si="131"/>
        <v>0</v>
      </c>
      <c r="N93" s="56">
        <f t="shared" si="131"/>
        <v>0</v>
      </c>
      <c r="O93" s="56">
        <f t="shared" ref="O93" si="132">O99</f>
        <v>0</v>
      </c>
      <c r="P93" s="56">
        <f t="shared" si="131"/>
        <v>0</v>
      </c>
      <c r="Q93" s="56"/>
      <c r="R93" s="215"/>
      <c r="S93" s="218"/>
      <c r="T93" s="31"/>
      <c r="U93" s="32"/>
      <c r="V93" s="32"/>
      <c r="W93" s="32"/>
      <c r="X93" s="32"/>
      <c r="Y93" s="32"/>
      <c r="Z93" s="32"/>
    </row>
    <row r="94" spans="2:26" ht="38.25" hidden="1" x14ac:dyDescent="0.25">
      <c r="B94" s="222"/>
      <c r="C94" s="212"/>
      <c r="D94" s="55" t="s">
        <v>22</v>
      </c>
      <c r="E94" s="48"/>
      <c r="F94" s="56">
        <f t="shared" si="130"/>
        <v>0</v>
      </c>
      <c r="G94" s="54">
        <f>SUM(H94:P94)</f>
        <v>0</v>
      </c>
      <c r="H94" s="56">
        <f t="shared" ref="H94:P94" si="133">H100</f>
        <v>0</v>
      </c>
      <c r="I94" s="56">
        <f t="shared" si="133"/>
        <v>0</v>
      </c>
      <c r="J94" s="56">
        <f t="shared" si="133"/>
        <v>0</v>
      </c>
      <c r="K94" s="56">
        <f t="shared" si="133"/>
        <v>0</v>
      </c>
      <c r="L94" s="56">
        <f t="shared" si="133"/>
        <v>0</v>
      </c>
      <c r="M94" s="56">
        <f t="shared" si="133"/>
        <v>0</v>
      </c>
      <c r="N94" s="56">
        <f t="shared" si="133"/>
        <v>0</v>
      </c>
      <c r="O94" s="56">
        <f t="shared" ref="O94" si="134">O100</f>
        <v>0</v>
      </c>
      <c r="P94" s="56">
        <f t="shared" si="133"/>
        <v>0</v>
      </c>
      <c r="Q94" s="56"/>
      <c r="R94" s="215"/>
      <c r="S94" s="218"/>
      <c r="T94" s="31"/>
      <c r="U94" s="32"/>
      <c r="V94" s="32"/>
      <c r="W94" s="32"/>
      <c r="X94" s="32"/>
      <c r="Y94" s="32"/>
      <c r="Z94" s="32"/>
    </row>
    <row r="95" spans="2:26" ht="51" hidden="1" x14ac:dyDescent="0.25">
      <c r="B95" s="222"/>
      <c r="C95" s="212"/>
      <c r="D95" s="55" t="s">
        <v>23</v>
      </c>
      <c r="E95" s="48"/>
      <c r="F95" s="56">
        <f t="shared" si="130"/>
        <v>0</v>
      </c>
      <c r="G95" s="54">
        <f>SUM(H95:P95)</f>
        <v>0</v>
      </c>
      <c r="H95" s="56">
        <f t="shared" ref="H95:P95" si="135">H101</f>
        <v>0</v>
      </c>
      <c r="I95" s="56">
        <f t="shared" si="135"/>
        <v>0</v>
      </c>
      <c r="J95" s="56">
        <f t="shared" si="135"/>
        <v>0</v>
      </c>
      <c r="K95" s="56">
        <f t="shared" si="135"/>
        <v>0</v>
      </c>
      <c r="L95" s="56">
        <f t="shared" si="135"/>
        <v>0</v>
      </c>
      <c r="M95" s="56">
        <f t="shared" si="135"/>
        <v>0</v>
      </c>
      <c r="N95" s="56">
        <f t="shared" si="135"/>
        <v>0</v>
      </c>
      <c r="O95" s="56">
        <f t="shared" ref="O95" si="136">O101</f>
        <v>0</v>
      </c>
      <c r="P95" s="56">
        <f t="shared" si="135"/>
        <v>0</v>
      </c>
      <c r="Q95" s="56"/>
      <c r="R95" s="215"/>
      <c r="S95" s="218"/>
      <c r="T95" s="31"/>
      <c r="U95" s="32"/>
      <c r="V95" s="32"/>
      <c r="W95" s="32"/>
      <c r="X95" s="32"/>
      <c r="Y95" s="32"/>
      <c r="Z95" s="32"/>
    </row>
    <row r="96" spans="2:26" hidden="1" x14ac:dyDescent="0.25">
      <c r="B96" s="223"/>
      <c r="C96" s="213"/>
      <c r="D96" s="55" t="s">
        <v>40</v>
      </c>
      <c r="E96" s="48"/>
      <c r="F96" s="56">
        <f t="shared" si="130"/>
        <v>0</v>
      </c>
      <c r="G96" s="54">
        <f>SUM(H96:P96)</f>
        <v>0</v>
      </c>
      <c r="H96" s="56">
        <f>H102</f>
        <v>0</v>
      </c>
      <c r="I96" s="56">
        <f t="shared" ref="I96:J96" si="137">I102</f>
        <v>0</v>
      </c>
      <c r="J96" s="56">
        <f t="shared" si="137"/>
        <v>0</v>
      </c>
      <c r="K96" s="56">
        <f>K102</f>
        <v>0</v>
      </c>
      <c r="L96" s="56">
        <f t="shared" ref="L96:M96" si="138">L102</f>
        <v>0</v>
      </c>
      <c r="M96" s="56">
        <f t="shared" si="138"/>
        <v>0</v>
      </c>
      <c r="N96" s="56">
        <f>N102</f>
        <v>0</v>
      </c>
      <c r="O96" s="56">
        <f>O102</f>
        <v>0</v>
      </c>
      <c r="P96" s="56">
        <f>P102</f>
        <v>0</v>
      </c>
      <c r="Q96" s="56"/>
      <c r="R96" s="216"/>
      <c r="S96" s="219"/>
      <c r="T96" s="31"/>
      <c r="U96" s="32"/>
      <c r="V96" s="32"/>
      <c r="W96" s="32"/>
      <c r="X96" s="32"/>
      <c r="Y96" s="32"/>
      <c r="Z96" s="32"/>
    </row>
    <row r="97" spans="2:26" ht="19.5" customHeight="1" x14ac:dyDescent="0.25">
      <c r="B97" s="208" t="s">
        <v>123</v>
      </c>
      <c r="C97" s="211" t="s">
        <v>237</v>
      </c>
      <c r="D97" s="55" t="s">
        <v>17</v>
      </c>
      <c r="E97" s="48" t="s">
        <v>29</v>
      </c>
      <c r="F97" s="53">
        <f>SUM(F98:F102)</f>
        <v>0</v>
      </c>
      <c r="G97" s="54">
        <f>SUM(G98:G102)</f>
        <v>1024.4000000000001</v>
      </c>
      <c r="H97" s="54">
        <f t="shared" ref="H97" si="139">SUM(H98:H102)</f>
        <v>0</v>
      </c>
      <c r="I97" s="54">
        <f t="shared" ref="I97" si="140">SUM(I98:I102)</f>
        <v>0</v>
      </c>
      <c r="J97" s="54">
        <f t="shared" ref="J97" si="141">SUM(J98:J102)</f>
        <v>1024.4000000000001</v>
      </c>
      <c r="K97" s="54">
        <f t="shared" ref="K97" si="142">SUM(K98:K102)</f>
        <v>0</v>
      </c>
      <c r="L97" s="54">
        <f t="shared" ref="L97" si="143">SUM(L98:L102)</f>
        <v>0</v>
      </c>
      <c r="M97" s="54">
        <f t="shared" ref="M97" si="144">SUM(M98:M102)</f>
        <v>0</v>
      </c>
      <c r="N97" s="54">
        <f>SUM(N98:N102)</f>
        <v>0</v>
      </c>
      <c r="O97" s="54">
        <f>SUM(O98:O102)</f>
        <v>0</v>
      </c>
      <c r="P97" s="54">
        <f>SUM(P98:P102)</f>
        <v>0</v>
      </c>
      <c r="Q97" s="54">
        <f>SUM(Q98:Q102)</f>
        <v>0</v>
      </c>
      <c r="R97" s="214" t="s">
        <v>18</v>
      </c>
      <c r="S97" s="217" t="s">
        <v>32</v>
      </c>
      <c r="T97" s="31"/>
      <c r="U97" s="32"/>
      <c r="V97" s="32"/>
      <c r="W97" s="32"/>
      <c r="X97" s="32"/>
      <c r="Y97" s="32"/>
      <c r="Z97" s="32"/>
    </row>
    <row r="98" spans="2:26" ht="63.75" x14ac:dyDescent="0.25">
      <c r="B98" s="209"/>
      <c r="C98" s="212"/>
      <c r="D98" s="55" t="s">
        <v>19</v>
      </c>
      <c r="E98" s="48" t="s">
        <v>29</v>
      </c>
      <c r="F98" s="48"/>
      <c r="G98" s="54">
        <f t="shared" ref="G98:G102" si="145">SUM(H98:Q98)</f>
        <v>1024.4000000000001</v>
      </c>
      <c r="H98" s="48"/>
      <c r="I98" s="48"/>
      <c r="J98" s="48">
        <v>1024.4000000000001</v>
      </c>
      <c r="K98" s="48"/>
      <c r="L98" s="48"/>
      <c r="M98" s="48"/>
      <c r="N98" s="48"/>
      <c r="O98" s="48"/>
      <c r="P98" s="48"/>
      <c r="Q98" s="117"/>
      <c r="R98" s="215"/>
      <c r="S98" s="218"/>
      <c r="T98" s="31"/>
      <c r="U98" s="32"/>
      <c r="V98" s="32"/>
      <c r="W98" s="32"/>
      <c r="X98" s="32"/>
      <c r="Y98" s="32"/>
      <c r="Z98" s="32"/>
    </row>
    <row r="99" spans="2:26" ht="63.75" x14ac:dyDescent="0.25">
      <c r="B99" s="209"/>
      <c r="C99" s="212"/>
      <c r="D99" s="55" t="s">
        <v>20</v>
      </c>
      <c r="E99" s="48"/>
      <c r="F99" s="48"/>
      <c r="G99" s="54">
        <f t="shared" si="145"/>
        <v>0</v>
      </c>
      <c r="H99" s="48"/>
      <c r="I99" s="48"/>
      <c r="J99" s="48"/>
      <c r="K99" s="48"/>
      <c r="L99" s="48"/>
      <c r="M99" s="48"/>
      <c r="N99" s="48"/>
      <c r="O99" s="48"/>
      <c r="P99" s="48"/>
      <c r="Q99" s="117"/>
      <c r="R99" s="215"/>
      <c r="S99" s="218"/>
      <c r="T99" s="31"/>
      <c r="U99" s="32"/>
      <c r="V99" s="32"/>
      <c r="W99" s="32"/>
      <c r="X99" s="32"/>
      <c r="Y99" s="32"/>
      <c r="Z99" s="32"/>
    </row>
    <row r="100" spans="2:26" ht="38.25" x14ac:dyDescent="0.25">
      <c r="B100" s="209"/>
      <c r="C100" s="212"/>
      <c r="D100" s="55" t="s">
        <v>22</v>
      </c>
      <c r="E100" s="48"/>
      <c r="F100" s="48"/>
      <c r="G100" s="54">
        <f t="shared" si="145"/>
        <v>0</v>
      </c>
      <c r="H100" s="48"/>
      <c r="I100" s="48"/>
      <c r="J100" s="48"/>
      <c r="K100" s="48"/>
      <c r="L100" s="48"/>
      <c r="M100" s="48"/>
      <c r="N100" s="48"/>
      <c r="O100" s="48"/>
      <c r="P100" s="48"/>
      <c r="Q100" s="117"/>
      <c r="R100" s="215"/>
      <c r="S100" s="218"/>
      <c r="T100" s="31"/>
      <c r="U100" s="32"/>
      <c r="V100" s="32"/>
      <c r="W100" s="32"/>
      <c r="X100" s="32"/>
      <c r="Y100" s="32"/>
      <c r="Z100" s="32"/>
    </row>
    <row r="101" spans="2:26" ht="57.75" customHeight="1" x14ac:dyDescent="0.25">
      <c r="B101" s="209"/>
      <c r="C101" s="212"/>
      <c r="D101" s="55" t="s">
        <v>23</v>
      </c>
      <c r="E101" s="48"/>
      <c r="F101" s="48"/>
      <c r="G101" s="54">
        <f t="shared" si="145"/>
        <v>0</v>
      </c>
      <c r="H101" s="48"/>
      <c r="I101" s="48"/>
      <c r="J101" s="48"/>
      <c r="K101" s="48"/>
      <c r="L101" s="48"/>
      <c r="M101" s="48"/>
      <c r="N101" s="48"/>
      <c r="O101" s="48"/>
      <c r="P101" s="48"/>
      <c r="Q101" s="117"/>
      <c r="R101" s="215"/>
      <c r="S101" s="218"/>
      <c r="T101" s="31"/>
      <c r="U101" s="32"/>
      <c r="V101" s="32"/>
      <c r="W101" s="32"/>
      <c r="X101" s="32"/>
      <c r="Y101" s="32"/>
      <c r="Z101" s="32"/>
    </row>
    <row r="102" spans="2:26" ht="25.5" customHeight="1" x14ac:dyDescent="0.25">
      <c r="B102" s="210"/>
      <c r="C102" s="213"/>
      <c r="D102" s="55" t="s">
        <v>40</v>
      </c>
      <c r="E102" s="48"/>
      <c r="F102" s="48"/>
      <c r="G102" s="54">
        <f t="shared" si="145"/>
        <v>0</v>
      </c>
      <c r="H102" s="48"/>
      <c r="I102" s="48"/>
      <c r="J102" s="48"/>
      <c r="K102" s="48"/>
      <c r="L102" s="48"/>
      <c r="M102" s="48"/>
      <c r="N102" s="48"/>
      <c r="O102" s="48"/>
      <c r="P102" s="48"/>
      <c r="Q102" s="117"/>
      <c r="R102" s="216"/>
      <c r="S102" s="219"/>
      <c r="T102" s="31"/>
      <c r="U102" s="32"/>
      <c r="V102" s="32"/>
      <c r="W102" s="32"/>
      <c r="X102" s="32"/>
      <c r="Y102" s="32"/>
      <c r="Z102" s="32"/>
    </row>
    <row r="103" spans="2:26" hidden="1" x14ac:dyDescent="0.25">
      <c r="B103" s="221" t="s">
        <v>99</v>
      </c>
      <c r="C103" s="211" t="s">
        <v>168</v>
      </c>
      <c r="D103" s="55" t="s">
        <v>17</v>
      </c>
      <c r="E103" s="48" t="s">
        <v>98</v>
      </c>
      <c r="F103" s="53">
        <f>SUM(F104:F108)</f>
        <v>0</v>
      </c>
      <c r="G103" s="54">
        <f>SUM(G104:G108)</f>
        <v>365</v>
      </c>
      <c r="H103" s="54">
        <f t="shared" ref="H103:N103" si="146">SUM(H104:H108)</f>
        <v>0</v>
      </c>
      <c r="I103" s="54">
        <f t="shared" si="146"/>
        <v>0</v>
      </c>
      <c r="J103" s="54">
        <f t="shared" si="146"/>
        <v>0</v>
      </c>
      <c r="K103" s="54">
        <f t="shared" si="146"/>
        <v>95</v>
      </c>
      <c r="L103" s="54">
        <f t="shared" si="146"/>
        <v>0</v>
      </c>
      <c r="M103" s="54">
        <f t="shared" si="146"/>
        <v>0</v>
      </c>
      <c r="N103" s="54">
        <f t="shared" si="146"/>
        <v>180</v>
      </c>
      <c r="O103" s="54">
        <f>SUM(O104:O108)</f>
        <v>90</v>
      </c>
      <c r="P103" s="54">
        <f>SUM(P104:P108)</f>
        <v>0</v>
      </c>
      <c r="Q103" s="54"/>
      <c r="R103" s="214" t="s">
        <v>18</v>
      </c>
      <c r="S103" s="217" t="s">
        <v>103</v>
      </c>
    </row>
    <row r="104" spans="2:26" ht="63.75" hidden="1" x14ac:dyDescent="0.25">
      <c r="B104" s="222"/>
      <c r="C104" s="212"/>
      <c r="D104" s="55" t="s">
        <v>19</v>
      </c>
      <c r="E104" s="48" t="s">
        <v>98</v>
      </c>
      <c r="F104" s="56">
        <f>F110</f>
        <v>0</v>
      </c>
      <c r="G104" s="54">
        <f>SUM(H104:P104)</f>
        <v>365</v>
      </c>
      <c r="H104" s="56">
        <f>H110</f>
        <v>0</v>
      </c>
      <c r="I104" s="56">
        <f t="shared" ref="I104:P104" si="147">I110</f>
        <v>0</v>
      </c>
      <c r="J104" s="56">
        <f t="shared" si="147"/>
        <v>0</v>
      </c>
      <c r="K104" s="56">
        <f t="shared" si="147"/>
        <v>95</v>
      </c>
      <c r="L104" s="56">
        <f t="shared" si="147"/>
        <v>0</v>
      </c>
      <c r="M104" s="56">
        <f t="shared" si="147"/>
        <v>0</v>
      </c>
      <c r="N104" s="56">
        <f t="shared" si="147"/>
        <v>180</v>
      </c>
      <c r="O104" s="56">
        <f t="shared" ref="O104" si="148">O110</f>
        <v>90</v>
      </c>
      <c r="P104" s="56">
        <f t="shared" si="147"/>
        <v>0</v>
      </c>
      <c r="Q104" s="56"/>
      <c r="R104" s="215"/>
      <c r="S104" s="218"/>
    </row>
    <row r="105" spans="2:26" ht="63.75" hidden="1" x14ac:dyDescent="0.25">
      <c r="B105" s="222"/>
      <c r="C105" s="212"/>
      <c r="D105" s="55" t="s">
        <v>20</v>
      </c>
      <c r="E105" s="48"/>
      <c r="F105" s="56">
        <f t="shared" ref="F105:F107" si="149">F111</f>
        <v>0</v>
      </c>
      <c r="G105" s="54">
        <f>SUM(H105:P105)</f>
        <v>0</v>
      </c>
      <c r="H105" s="56">
        <f t="shared" ref="H105:P105" si="150">H111</f>
        <v>0</v>
      </c>
      <c r="I105" s="56">
        <f t="shared" si="150"/>
        <v>0</v>
      </c>
      <c r="J105" s="56">
        <f t="shared" si="150"/>
        <v>0</v>
      </c>
      <c r="K105" s="56">
        <f t="shared" si="150"/>
        <v>0</v>
      </c>
      <c r="L105" s="56">
        <f t="shared" si="150"/>
        <v>0</v>
      </c>
      <c r="M105" s="56">
        <f t="shared" si="150"/>
        <v>0</v>
      </c>
      <c r="N105" s="56">
        <f t="shared" si="150"/>
        <v>0</v>
      </c>
      <c r="O105" s="56">
        <f t="shared" ref="O105" si="151">O111</f>
        <v>0</v>
      </c>
      <c r="P105" s="56">
        <f t="shared" si="150"/>
        <v>0</v>
      </c>
      <c r="Q105" s="56"/>
      <c r="R105" s="215"/>
      <c r="S105" s="218"/>
    </row>
    <row r="106" spans="2:26" ht="38.25" hidden="1" x14ac:dyDescent="0.25">
      <c r="B106" s="222"/>
      <c r="C106" s="212"/>
      <c r="D106" s="55" t="s">
        <v>22</v>
      </c>
      <c r="E106" s="48"/>
      <c r="F106" s="56">
        <f t="shared" si="149"/>
        <v>0</v>
      </c>
      <c r="G106" s="54">
        <f>SUM(H106:P106)</f>
        <v>0</v>
      </c>
      <c r="H106" s="56">
        <f t="shared" ref="H106:P106" si="152">H112</f>
        <v>0</v>
      </c>
      <c r="I106" s="56">
        <f t="shared" si="152"/>
        <v>0</v>
      </c>
      <c r="J106" s="56">
        <f t="shared" si="152"/>
        <v>0</v>
      </c>
      <c r="K106" s="56">
        <f t="shared" si="152"/>
        <v>0</v>
      </c>
      <c r="L106" s="56">
        <f t="shared" si="152"/>
        <v>0</v>
      </c>
      <c r="M106" s="56">
        <f t="shared" si="152"/>
        <v>0</v>
      </c>
      <c r="N106" s="56">
        <f t="shared" si="152"/>
        <v>0</v>
      </c>
      <c r="O106" s="56">
        <f t="shared" ref="O106" si="153">O112</f>
        <v>0</v>
      </c>
      <c r="P106" s="56">
        <f t="shared" si="152"/>
        <v>0</v>
      </c>
      <c r="Q106" s="56"/>
      <c r="R106" s="215"/>
      <c r="S106" s="218"/>
    </row>
    <row r="107" spans="2:26" ht="51" hidden="1" x14ac:dyDescent="0.25">
      <c r="B107" s="222"/>
      <c r="C107" s="212"/>
      <c r="D107" s="55" t="s">
        <v>23</v>
      </c>
      <c r="E107" s="48"/>
      <c r="F107" s="56">
        <f t="shared" si="149"/>
        <v>0</v>
      </c>
      <c r="G107" s="54">
        <f>SUM(H107:P107)</f>
        <v>0</v>
      </c>
      <c r="H107" s="56">
        <f>H113</f>
        <v>0</v>
      </c>
      <c r="I107" s="56">
        <f t="shared" ref="I107:P107" si="154">I113</f>
        <v>0</v>
      </c>
      <c r="J107" s="56">
        <f t="shared" si="154"/>
        <v>0</v>
      </c>
      <c r="K107" s="56">
        <f t="shared" si="154"/>
        <v>0</v>
      </c>
      <c r="L107" s="56">
        <f t="shared" si="154"/>
        <v>0</v>
      </c>
      <c r="M107" s="56">
        <f t="shared" si="154"/>
        <v>0</v>
      </c>
      <c r="N107" s="56">
        <f t="shared" si="154"/>
        <v>0</v>
      </c>
      <c r="O107" s="56">
        <f t="shared" ref="O107" si="155">O113</f>
        <v>0</v>
      </c>
      <c r="P107" s="56">
        <f t="shared" si="154"/>
        <v>0</v>
      </c>
      <c r="Q107" s="56"/>
      <c r="R107" s="215"/>
      <c r="S107" s="218"/>
    </row>
    <row r="108" spans="2:26" hidden="1" x14ac:dyDescent="0.25">
      <c r="B108" s="223"/>
      <c r="C108" s="213"/>
      <c r="D108" s="55" t="s">
        <v>40</v>
      </c>
      <c r="E108" s="48"/>
      <c r="F108" s="56">
        <f>F114</f>
        <v>0</v>
      </c>
      <c r="G108" s="54">
        <f>SUM(H108:P108)</f>
        <v>0</v>
      </c>
      <c r="H108" s="56">
        <f>H114</f>
        <v>0</v>
      </c>
      <c r="I108" s="56">
        <f t="shared" ref="I108" si="156">I114</f>
        <v>0</v>
      </c>
      <c r="J108" s="56">
        <f>J114</f>
        <v>0</v>
      </c>
      <c r="K108" s="56">
        <f>K114</f>
        <v>0</v>
      </c>
      <c r="L108" s="56">
        <f t="shared" ref="L108:M108" si="157">L114</f>
        <v>0</v>
      </c>
      <c r="M108" s="56">
        <f t="shared" si="157"/>
        <v>0</v>
      </c>
      <c r="N108" s="56">
        <f>N114</f>
        <v>0</v>
      </c>
      <c r="O108" s="56">
        <f>O114</f>
        <v>0</v>
      </c>
      <c r="P108" s="56">
        <f>P114</f>
        <v>0</v>
      </c>
      <c r="Q108" s="56"/>
      <c r="R108" s="216"/>
      <c r="S108" s="219"/>
    </row>
    <row r="109" spans="2:26" ht="25.5" customHeight="1" x14ac:dyDescent="0.25">
      <c r="B109" s="208" t="s">
        <v>124</v>
      </c>
      <c r="C109" s="211" t="s">
        <v>238</v>
      </c>
      <c r="D109" s="55" t="s">
        <v>17</v>
      </c>
      <c r="E109" s="119" t="s">
        <v>204</v>
      </c>
      <c r="F109" s="53">
        <f>SUM(F110:F114)</f>
        <v>0</v>
      </c>
      <c r="G109" s="54">
        <f t="shared" ref="G109:M109" si="158">SUM(G110:G114)</f>
        <v>365</v>
      </c>
      <c r="H109" s="54">
        <f t="shared" si="158"/>
        <v>0</v>
      </c>
      <c r="I109" s="54">
        <f t="shared" si="158"/>
        <v>0</v>
      </c>
      <c r="J109" s="54">
        <f t="shared" si="158"/>
        <v>0</v>
      </c>
      <c r="K109" s="54">
        <f t="shared" si="158"/>
        <v>95</v>
      </c>
      <c r="L109" s="54">
        <f t="shared" si="158"/>
        <v>0</v>
      </c>
      <c r="M109" s="54">
        <f t="shared" si="158"/>
        <v>0</v>
      </c>
      <c r="N109" s="54">
        <f>SUM(N110:N114)</f>
        <v>180</v>
      </c>
      <c r="O109" s="54">
        <f>SUM(O110:O114)</f>
        <v>90</v>
      </c>
      <c r="P109" s="54">
        <f>SUM(P110:P114)</f>
        <v>0</v>
      </c>
      <c r="Q109" s="54">
        <f>SUM(Q110:Q114)</f>
        <v>0</v>
      </c>
      <c r="R109" s="214" t="s">
        <v>18</v>
      </c>
      <c r="S109" s="217" t="s">
        <v>137</v>
      </c>
    </row>
    <row r="110" spans="2:26" ht="73.5" customHeight="1" x14ac:dyDescent="0.25">
      <c r="B110" s="209"/>
      <c r="C110" s="212"/>
      <c r="D110" s="55" t="s">
        <v>19</v>
      </c>
      <c r="E110" s="48" t="s">
        <v>204</v>
      </c>
      <c r="F110" s="48"/>
      <c r="G110" s="54">
        <f t="shared" ref="G110:G114" si="159">SUM(H110:Q110)</f>
        <v>365</v>
      </c>
      <c r="H110" s="48"/>
      <c r="I110" s="48"/>
      <c r="J110" s="48"/>
      <c r="K110" s="58">
        <v>95</v>
      </c>
      <c r="L110" s="48"/>
      <c r="M110" s="48"/>
      <c r="N110" s="58">
        <v>180</v>
      </c>
      <c r="O110" s="58">
        <v>90</v>
      </c>
      <c r="P110" s="48"/>
      <c r="Q110" s="117"/>
      <c r="R110" s="215"/>
      <c r="S110" s="218"/>
    </row>
    <row r="111" spans="2:26" ht="74.25" customHeight="1" x14ac:dyDescent="0.25">
      <c r="B111" s="209"/>
      <c r="C111" s="212"/>
      <c r="D111" s="55" t="s">
        <v>20</v>
      </c>
      <c r="E111" s="48"/>
      <c r="F111" s="48"/>
      <c r="G111" s="54">
        <f t="shared" si="159"/>
        <v>0</v>
      </c>
      <c r="H111" s="48"/>
      <c r="I111" s="48"/>
      <c r="J111" s="58"/>
      <c r="K111" s="48"/>
      <c r="L111" s="48"/>
      <c r="M111" s="48"/>
      <c r="N111" s="48"/>
      <c r="O111" s="48"/>
      <c r="P111" s="48"/>
      <c r="Q111" s="117"/>
      <c r="R111" s="215"/>
      <c r="S111" s="218"/>
    </row>
    <row r="112" spans="2:26" ht="47.25" customHeight="1" x14ac:dyDescent="0.25">
      <c r="B112" s="209"/>
      <c r="C112" s="212"/>
      <c r="D112" s="55" t="s">
        <v>22</v>
      </c>
      <c r="E112" s="48"/>
      <c r="F112" s="48"/>
      <c r="G112" s="54">
        <f t="shared" si="159"/>
        <v>0</v>
      </c>
      <c r="H112" s="48"/>
      <c r="I112" s="48"/>
      <c r="J112" s="48"/>
      <c r="K112" s="48"/>
      <c r="L112" s="48"/>
      <c r="M112" s="48"/>
      <c r="N112" s="48"/>
      <c r="O112" s="48"/>
      <c r="P112" s="48"/>
      <c r="Q112" s="117"/>
      <c r="R112" s="215"/>
      <c r="S112" s="218"/>
    </row>
    <row r="113" spans="2:19" ht="57.75" customHeight="1" x14ac:dyDescent="0.25">
      <c r="B113" s="209"/>
      <c r="C113" s="212"/>
      <c r="D113" s="55" t="s">
        <v>23</v>
      </c>
      <c r="E113" s="48"/>
      <c r="F113" s="48"/>
      <c r="G113" s="54">
        <f t="shared" si="159"/>
        <v>0</v>
      </c>
      <c r="H113" s="48"/>
      <c r="I113" s="48"/>
      <c r="J113" s="48"/>
      <c r="K113" s="48"/>
      <c r="L113" s="48"/>
      <c r="M113" s="48"/>
      <c r="N113" s="48"/>
      <c r="O113" s="48"/>
      <c r="P113" s="48"/>
      <c r="Q113" s="117"/>
      <c r="R113" s="215"/>
      <c r="S113" s="218"/>
    </row>
    <row r="114" spans="2:19" ht="20.25" customHeight="1" x14ac:dyDescent="0.25">
      <c r="B114" s="209"/>
      <c r="C114" s="212"/>
      <c r="D114" s="59" t="s">
        <v>40</v>
      </c>
      <c r="E114" s="60"/>
      <c r="F114" s="60"/>
      <c r="G114" s="54">
        <f t="shared" si="159"/>
        <v>0</v>
      </c>
      <c r="H114" s="60"/>
      <c r="I114" s="60"/>
      <c r="J114" s="60"/>
      <c r="K114" s="60"/>
      <c r="L114" s="60"/>
      <c r="M114" s="60"/>
      <c r="N114" s="60"/>
      <c r="O114" s="60"/>
      <c r="P114" s="60"/>
      <c r="Q114" s="81"/>
      <c r="R114" s="215"/>
      <c r="S114" s="218"/>
    </row>
    <row r="115" spans="2:19" hidden="1" x14ac:dyDescent="0.25">
      <c r="B115" s="221" t="s">
        <v>108</v>
      </c>
      <c r="C115" s="211" t="s">
        <v>169</v>
      </c>
      <c r="D115" s="55" t="s">
        <v>17</v>
      </c>
      <c r="E115" s="48" t="s">
        <v>109</v>
      </c>
      <c r="F115" s="53">
        <f>SUM(F116:F120)</f>
        <v>0</v>
      </c>
      <c r="G115" s="54">
        <f>SUM(G116:G120)</f>
        <v>37.4</v>
      </c>
      <c r="H115" s="54">
        <f t="shared" ref="H115:M115" si="160">SUM(H116:H120)</f>
        <v>0</v>
      </c>
      <c r="I115" s="54">
        <f t="shared" si="160"/>
        <v>0</v>
      </c>
      <c r="J115" s="54">
        <f t="shared" si="160"/>
        <v>0</v>
      </c>
      <c r="K115" s="54">
        <f t="shared" si="160"/>
        <v>0</v>
      </c>
      <c r="L115" s="54">
        <f t="shared" si="160"/>
        <v>37.4</v>
      </c>
      <c r="M115" s="54">
        <f t="shared" si="160"/>
        <v>0</v>
      </c>
      <c r="N115" s="54">
        <f>SUM(N116:N120)</f>
        <v>0</v>
      </c>
      <c r="O115" s="54">
        <f>SUM(O116:O120)</f>
        <v>0</v>
      </c>
      <c r="P115" s="54">
        <f>SUM(P116:P120)</f>
        <v>0</v>
      </c>
      <c r="Q115" s="54"/>
      <c r="R115" s="214" t="s">
        <v>18</v>
      </c>
      <c r="S115" s="217" t="s">
        <v>110</v>
      </c>
    </row>
    <row r="116" spans="2:19" ht="63.75" hidden="1" x14ac:dyDescent="0.25">
      <c r="B116" s="222"/>
      <c r="C116" s="212"/>
      <c r="D116" s="55" t="s">
        <v>19</v>
      </c>
      <c r="E116" s="48" t="s">
        <v>109</v>
      </c>
      <c r="F116" s="56">
        <f>F146</f>
        <v>0</v>
      </c>
      <c r="G116" s="54">
        <f>SUM(H116:P116)</f>
        <v>37.4</v>
      </c>
      <c r="H116" s="56">
        <f>H146</f>
        <v>0</v>
      </c>
      <c r="I116" s="56">
        <f t="shared" ref="I116:P116" si="161">I146</f>
        <v>0</v>
      </c>
      <c r="J116" s="56">
        <f t="shared" si="161"/>
        <v>0</v>
      </c>
      <c r="K116" s="56">
        <f t="shared" si="161"/>
        <v>0</v>
      </c>
      <c r="L116" s="56">
        <f t="shared" si="161"/>
        <v>37.4</v>
      </c>
      <c r="M116" s="56">
        <f t="shared" si="161"/>
        <v>0</v>
      </c>
      <c r="N116" s="56">
        <f t="shared" si="161"/>
        <v>0</v>
      </c>
      <c r="O116" s="56">
        <f t="shared" ref="O116" si="162">O146</f>
        <v>0</v>
      </c>
      <c r="P116" s="56">
        <f t="shared" si="161"/>
        <v>0</v>
      </c>
      <c r="Q116" s="56"/>
      <c r="R116" s="215"/>
      <c r="S116" s="218"/>
    </row>
    <row r="117" spans="2:19" ht="63.75" hidden="1" x14ac:dyDescent="0.25">
      <c r="B117" s="222"/>
      <c r="C117" s="212"/>
      <c r="D117" s="55" t="s">
        <v>20</v>
      </c>
      <c r="E117" s="48"/>
      <c r="F117" s="56">
        <f t="shared" ref="F117:F119" si="163">F147</f>
        <v>0</v>
      </c>
      <c r="G117" s="54">
        <f>SUM(H117:P117)</f>
        <v>0</v>
      </c>
      <c r="H117" s="56">
        <f t="shared" ref="H117:P117" si="164">H147</f>
        <v>0</v>
      </c>
      <c r="I117" s="56">
        <f t="shared" si="164"/>
        <v>0</v>
      </c>
      <c r="J117" s="56">
        <f t="shared" si="164"/>
        <v>0</v>
      </c>
      <c r="K117" s="56">
        <f t="shared" si="164"/>
        <v>0</v>
      </c>
      <c r="L117" s="56">
        <f t="shared" si="164"/>
        <v>0</v>
      </c>
      <c r="M117" s="56">
        <f t="shared" si="164"/>
        <v>0</v>
      </c>
      <c r="N117" s="56">
        <f t="shared" si="164"/>
        <v>0</v>
      </c>
      <c r="O117" s="56">
        <f t="shared" ref="O117" si="165">O147</f>
        <v>0</v>
      </c>
      <c r="P117" s="56">
        <f t="shared" si="164"/>
        <v>0</v>
      </c>
      <c r="Q117" s="56"/>
      <c r="R117" s="215"/>
      <c r="S117" s="218"/>
    </row>
    <row r="118" spans="2:19" ht="38.25" hidden="1" x14ac:dyDescent="0.25">
      <c r="B118" s="222"/>
      <c r="C118" s="212"/>
      <c r="D118" s="55" t="s">
        <v>22</v>
      </c>
      <c r="E118" s="48"/>
      <c r="F118" s="56">
        <f t="shared" si="163"/>
        <v>0</v>
      </c>
      <c r="G118" s="54">
        <f>SUM(H118:P118)</f>
        <v>0</v>
      </c>
      <c r="H118" s="56">
        <f>H148</f>
        <v>0</v>
      </c>
      <c r="I118" s="56">
        <f t="shared" ref="I118:P118" si="166">I148</f>
        <v>0</v>
      </c>
      <c r="J118" s="56">
        <f t="shared" si="166"/>
        <v>0</v>
      </c>
      <c r="K118" s="56">
        <f t="shared" si="166"/>
        <v>0</v>
      </c>
      <c r="L118" s="56">
        <f t="shared" si="166"/>
        <v>0</v>
      </c>
      <c r="M118" s="56">
        <f t="shared" si="166"/>
        <v>0</v>
      </c>
      <c r="N118" s="56">
        <f t="shared" si="166"/>
        <v>0</v>
      </c>
      <c r="O118" s="56">
        <f t="shared" ref="O118" si="167">O148</f>
        <v>0</v>
      </c>
      <c r="P118" s="56">
        <f t="shared" si="166"/>
        <v>0</v>
      </c>
      <c r="Q118" s="56"/>
      <c r="R118" s="215"/>
      <c r="S118" s="218"/>
    </row>
    <row r="119" spans="2:19" ht="51" hidden="1" x14ac:dyDescent="0.25">
      <c r="B119" s="222"/>
      <c r="C119" s="212"/>
      <c r="D119" s="55" t="s">
        <v>23</v>
      </c>
      <c r="E119" s="48"/>
      <c r="F119" s="56">
        <f t="shared" si="163"/>
        <v>0</v>
      </c>
      <c r="G119" s="54">
        <f>SUM(H119:P119)</f>
        <v>0</v>
      </c>
      <c r="H119" s="56">
        <f>H149</f>
        <v>0</v>
      </c>
      <c r="I119" s="56">
        <f t="shared" ref="I119:P120" si="168">I149</f>
        <v>0</v>
      </c>
      <c r="J119" s="56">
        <f t="shared" si="168"/>
        <v>0</v>
      </c>
      <c r="K119" s="56">
        <f t="shared" si="168"/>
        <v>0</v>
      </c>
      <c r="L119" s="56">
        <f t="shared" si="168"/>
        <v>0</v>
      </c>
      <c r="M119" s="56">
        <f t="shared" si="168"/>
        <v>0</v>
      </c>
      <c r="N119" s="56">
        <f t="shared" si="168"/>
        <v>0</v>
      </c>
      <c r="O119" s="56">
        <f t="shared" ref="O119" si="169">O149</f>
        <v>0</v>
      </c>
      <c r="P119" s="56">
        <f t="shared" si="168"/>
        <v>0</v>
      </c>
      <c r="Q119" s="56"/>
      <c r="R119" s="215"/>
      <c r="S119" s="218"/>
    </row>
    <row r="120" spans="2:19" hidden="1" x14ac:dyDescent="0.25">
      <c r="B120" s="223"/>
      <c r="C120" s="213"/>
      <c r="D120" s="55" t="s">
        <v>40</v>
      </c>
      <c r="E120" s="48"/>
      <c r="F120" s="56">
        <f>F150</f>
        <v>0</v>
      </c>
      <c r="G120" s="54">
        <f>SUM(H120:P120)</f>
        <v>0</v>
      </c>
      <c r="H120" s="56">
        <f>H150</f>
        <v>0</v>
      </c>
      <c r="I120" s="56">
        <f t="shared" si="168"/>
        <v>0</v>
      </c>
      <c r="J120" s="56">
        <f>J150</f>
        <v>0</v>
      </c>
      <c r="K120" s="56">
        <f>K150</f>
        <v>0</v>
      </c>
      <c r="L120" s="56">
        <f t="shared" ref="L120:M120" si="170">L150</f>
        <v>0</v>
      </c>
      <c r="M120" s="56">
        <f t="shared" si="170"/>
        <v>0</v>
      </c>
      <c r="N120" s="56">
        <f>N150</f>
        <v>0</v>
      </c>
      <c r="O120" s="56">
        <f>O150</f>
        <v>0</v>
      </c>
      <c r="P120" s="56">
        <f>P150</f>
        <v>0</v>
      </c>
      <c r="Q120" s="56"/>
      <c r="R120" s="216"/>
      <c r="S120" s="219"/>
    </row>
    <row r="121" spans="2:19" hidden="1" x14ac:dyDescent="0.25">
      <c r="B121" s="208" t="s">
        <v>129</v>
      </c>
      <c r="C121" s="211" t="s">
        <v>170</v>
      </c>
      <c r="D121" s="55" t="s">
        <v>17</v>
      </c>
      <c r="E121" s="48" t="s">
        <v>98</v>
      </c>
      <c r="F121" s="53">
        <f>SUM(F122:F126)</f>
        <v>0</v>
      </c>
      <c r="G121" s="54">
        <f t="shared" ref="G121:M121" si="171">SUM(G122:G126)</f>
        <v>0</v>
      </c>
      <c r="H121" s="54">
        <f t="shared" si="171"/>
        <v>0</v>
      </c>
      <c r="I121" s="54">
        <f t="shared" si="171"/>
        <v>0</v>
      </c>
      <c r="J121" s="54">
        <f t="shared" si="171"/>
        <v>0</v>
      </c>
      <c r="K121" s="54">
        <f t="shared" si="171"/>
        <v>0</v>
      </c>
      <c r="L121" s="54">
        <f t="shared" si="171"/>
        <v>0</v>
      </c>
      <c r="M121" s="54">
        <f t="shared" si="171"/>
        <v>0</v>
      </c>
      <c r="N121" s="54">
        <f>SUM(N122:N126)</f>
        <v>0</v>
      </c>
      <c r="O121" s="54">
        <f>SUM(O122:O126)</f>
        <v>0</v>
      </c>
      <c r="P121" s="54">
        <f>SUM(P122:P126)</f>
        <v>0</v>
      </c>
      <c r="Q121" s="54"/>
      <c r="R121" s="214" t="s">
        <v>18</v>
      </c>
      <c r="S121" s="217"/>
    </row>
    <row r="122" spans="2:19" ht="63.75" hidden="1" x14ac:dyDescent="0.25">
      <c r="B122" s="209"/>
      <c r="C122" s="212"/>
      <c r="D122" s="55" t="s">
        <v>19</v>
      </c>
      <c r="E122" s="48" t="s">
        <v>98</v>
      </c>
      <c r="F122" s="48"/>
      <c r="G122" s="54">
        <f>SUM(H122:P122)</f>
        <v>0</v>
      </c>
      <c r="H122" s="48"/>
      <c r="I122" s="48"/>
      <c r="J122" s="48"/>
      <c r="K122" s="58"/>
      <c r="L122" s="48"/>
      <c r="M122" s="48"/>
      <c r="N122" s="48"/>
      <c r="O122" s="48"/>
      <c r="P122" s="48"/>
      <c r="Q122" s="117"/>
      <c r="R122" s="215"/>
      <c r="S122" s="218"/>
    </row>
    <row r="123" spans="2:19" ht="63.75" hidden="1" x14ac:dyDescent="0.25">
      <c r="B123" s="209"/>
      <c r="C123" s="212"/>
      <c r="D123" s="55" t="s">
        <v>20</v>
      </c>
      <c r="E123" s="48"/>
      <c r="F123" s="48"/>
      <c r="G123" s="54">
        <f t="shared" ref="G123:G124" si="172">SUM(H123:P123)</f>
        <v>0</v>
      </c>
      <c r="H123" s="48"/>
      <c r="I123" s="48"/>
      <c r="J123" s="58"/>
      <c r="K123" s="48"/>
      <c r="L123" s="48"/>
      <c r="M123" s="48"/>
      <c r="N123" s="48"/>
      <c r="O123" s="48"/>
      <c r="P123" s="48"/>
      <c r="Q123" s="117"/>
      <c r="R123" s="215"/>
      <c r="S123" s="218"/>
    </row>
    <row r="124" spans="2:19" ht="38.25" hidden="1" x14ac:dyDescent="0.25">
      <c r="B124" s="209"/>
      <c r="C124" s="212"/>
      <c r="D124" s="55" t="s">
        <v>22</v>
      </c>
      <c r="E124" s="48"/>
      <c r="F124" s="48"/>
      <c r="G124" s="54">
        <f t="shared" si="172"/>
        <v>0</v>
      </c>
      <c r="H124" s="48"/>
      <c r="I124" s="48"/>
      <c r="J124" s="48"/>
      <c r="K124" s="48"/>
      <c r="L124" s="48"/>
      <c r="M124" s="48"/>
      <c r="N124" s="48"/>
      <c r="O124" s="48"/>
      <c r="P124" s="48"/>
      <c r="Q124" s="117"/>
      <c r="R124" s="215"/>
      <c r="S124" s="218"/>
    </row>
    <row r="125" spans="2:19" ht="51" hidden="1" x14ac:dyDescent="0.25">
      <c r="B125" s="209"/>
      <c r="C125" s="212"/>
      <c r="D125" s="55" t="s">
        <v>23</v>
      </c>
      <c r="E125" s="48"/>
      <c r="F125" s="48"/>
      <c r="G125" s="54">
        <f>SUM(H125:P125)</f>
        <v>0</v>
      </c>
      <c r="H125" s="48"/>
      <c r="I125" s="48"/>
      <c r="J125" s="48"/>
      <c r="K125" s="48"/>
      <c r="L125" s="48"/>
      <c r="M125" s="48"/>
      <c r="N125" s="48"/>
      <c r="O125" s="48"/>
      <c r="P125" s="48"/>
      <c r="Q125" s="117"/>
      <c r="R125" s="215"/>
      <c r="S125" s="218"/>
    </row>
    <row r="126" spans="2:19" ht="19.5" hidden="1" customHeight="1" x14ac:dyDescent="0.25">
      <c r="B126" s="209"/>
      <c r="C126" s="212"/>
      <c r="D126" s="59" t="s">
        <v>40</v>
      </c>
      <c r="E126" s="60"/>
      <c r="F126" s="60"/>
      <c r="G126" s="61">
        <f t="shared" ref="G126" si="173">SUM(H126:P126)</f>
        <v>0</v>
      </c>
      <c r="H126" s="60"/>
      <c r="I126" s="60"/>
      <c r="J126" s="60"/>
      <c r="K126" s="60"/>
      <c r="L126" s="60"/>
      <c r="M126" s="60"/>
      <c r="N126" s="60"/>
      <c r="O126" s="60"/>
      <c r="P126" s="60"/>
      <c r="Q126" s="81"/>
      <c r="R126" s="215"/>
      <c r="S126" s="218"/>
    </row>
    <row r="127" spans="2:19" hidden="1" x14ac:dyDescent="0.25">
      <c r="B127" s="208" t="s">
        <v>127</v>
      </c>
      <c r="C127" s="211" t="s">
        <v>171</v>
      </c>
      <c r="D127" s="55" t="s">
        <v>17</v>
      </c>
      <c r="E127" s="48" t="s">
        <v>98</v>
      </c>
      <c r="F127" s="53">
        <f>SUM(F128:F132)</f>
        <v>0</v>
      </c>
      <c r="G127" s="54">
        <f t="shared" ref="G127:N127" si="174">SUM(G128:G132)</f>
        <v>0</v>
      </c>
      <c r="H127" s="54">
        <f t="shared" si="174"/>
        <v>0</v>
      </c>
      <c r="I127" s="54">
        <f t="shared" si="174"/>
        <v>0</v>
      </c>
      <c r="J127" s="54">
        <f t="shared" si="174"/>
        <v>0</v>
      </c>
      <c r="K127" s="54">
        <f t="shared" si="174"/>
        <v>0</v>
      </c>
      <c r="L127" s="54">
        <f t="shared" si="174"/>
        <v>0</v>
      </c>
      <c r="M127" s="54">
        <f t="shared" si="174"/>
        <v>0</v>
      </c>
      <c r="N127" s="54">
        <f t="shared" si="174"/>
        <v>0</v>
      </c>
      <c r="O127" s="54">
        <f>SUM(O128:O132)</f>
        <v>0</v>
      </c>
      <c r="P127" s="54">
        <f>SUM(P128:P132)</f>
        <v>0</v>
      </c>
      <c r="Q127" s="54"/>
      <c r="R127" s="214" t="s">
        <v>18</v>
      </c>
      <c r="S127" s="217"/>
    </row>
    <row r="128" spans="2:19" ht="63.75" hidden="1" x14ac:dyDescent="0.25">
      <c r="B128" s="209"/>
      <c r="C128" s="212"/>
      <c r="D128" s="55" t="s">
        <v>19</v>
      </c>
      <c r="E128" s="48" t="s">
        <v>98</v>
      </c>
      <c r="F128" s="48"/>
      <c r="G128" s="54">
        <f>SUM(H128:P128)</f>
        <v>0</v>
      </c>
      <c r="H128" s="48"/>
      <c r="I128" s="48"/>
      <c r="J128" s="48"/>
      <c r="K128" s="58"/>
      <c r="L128" s="48"/>
      <c r="M128" s="48"/>
      <c r="N128" s="48"/>
      <c r="O128" s="48"/>
      <c r="P128" s="48"/>
      <c r="Q128" s="117"/>
      <c r="R128" s="215"/>
      <c r="S128" s="218"/>
    </row>
    <row r="129" spans="2:19" ht="63.75" hidden="1" x14ac:dyDescent="0.25">
      <c r="B129" s="209"/>
      <c r="C129" s="212"/>
      <c r="D129" s="55" t="s">
        <v>20</v>
      </c>
      <c r="E129" s="48"/>
      <c r="F129" s="48"/>
      <c r="G129" s="54">
        <f>SUM(H129:P129)</f>
        <v>0</v>
      </c>
      <c r="H129" s="48"/>
      <c r="I129" s="48"/>
      <c r="J129" s="58"/>
      <c r="K129" s="48"/>
      <c r="L129" s="48"/>
      <c r="M129" s="48"/>
      <c r="N129" s="48"/>
      <c r="O129" s="48"/>
      <c r="P129" s="48"/>
      <c r="Q129" s="117"/>
      <c r="R129" s="215"/>
      <c r="S129" s="218"/>
    </row>
    <row r="130" spans="2:19" ht="38.25" hidden="1" x14ac:dyDescent="0.25">
      <c r="B130" s="209"/>
      <c r="C130" s="212"/>
      <c r="D130" s="55" t="s">
        <v>22</v>
      </c>
      <c r="E130" s="48"/>
      <c r="F130" s="48"/>
      <c r="G130" s="54">
        <f>SUM(H130:P130)</f>
        <v>0</v>
      </c>
      <c r="H130" s="48"/>
      <c r="I130" s="48"/>
      <c r="J130" s="48"/>
      <c r="K130" s="48"/>
      <c r="L130" s="48"/>
      <c r="M130" s="48"/>
      <c r="N130" s="48"/>
      <c r="O130" s="48"/>
      <c r="P130" s="48"/>
      <c r="Q130" s="117"/>
      <c r="R130" s="215"/>
      <c r="S130" s="218"/>
    </row>
    <row r="131" spans="2:19" ht="51" hidden="1" x14ac:dyDescent="0.25">
      <c r="B131" s="209"/>
      <c r="C131" s="212"/>
      <c r="D131" s="55" t="s">
        <v>23</v>
      </c>
      <c r="E131" s="48"/>
      <c r="F131" s="48"/>
      <c r="G131" s="54">
        <f>SUM(H131:P131)</f>
        <v>0</v>
      </c>
      <c r="H131" s="48"/>
      <c r="I131" s="48"/>
      <c r="J131" s="48"/>
      <c r="K131" s="48"/>
      <c r="L131" s="48"/>
      <c r="M131" s="48"/>
      <c r="N131" s="48"/>
      <c r="O131" s="48"/>
      <c r="P131" s="48"/>
      <c r="Q131" s="117"/>
      <c r="R131" s="215"/>
      <c r="S131" s="218"/>
    </row>
    <row r="132" spans="2:19" hidden="1" x14ac:dyDescent="0.25">
      <c r="B132" s="210"/>
      <c r="C132" s="213"/>
      <c r="D132" s="55" t="s">
        <v>40</v>
      </c>
      <c r="E132" s="48"/>
      <c r="F132" s="48"/>
      <c r="G132" s="54">
        <f>SUM(H132:P132)</f>
        <v>0</v>
      </c>
      <c r="H132" s="48"/>
      <c r="I132" s="48"/>
      <c r="J132" s="48"/>
      <c r="K132" s="48"/>
      <c r="L132" s="48"/>
      <c r="M132" s="48"/>
      <c r="N132" s="48"/>
      <c r="O132" s="48"/>
      <c r="P132" s="48"/>
      <c r="Q132" s="117"/>
      <c r="R132" s="216"/>
      <c r="S132" s="219"/>
    </row>
    <row r="133" spans="2:19" ht="18.75" hidden="1" customHeight="1" x14ac:dyDescent="0.25">
      <c r="B133" s="208" t="s">
        <v>130</v>
      </c>
      <c r="C133" s="211" t="s">
        <v>172</v>
      </c>
      <c r="D133" s="55" t="s">
        <v>17</v>
      </c>
      <c r="E133" s="48" t="s">
        <v>98</v>
      </c>
      <c r="F133" s="53">
        <f>SUM(F134:F138)</f>
        <v>0</v>
      </c>
      <c r="G133" s="54">
        <f t="shared" ref="G133:N133" si="175">SUM(G134:G138)</f>
        <v>0</v>
      </c>
      <c r="H133" s="54">
        <f t="shared" si="175"/>
        <v>0</v>
      </c>
      <c r="I133" s="54">
        <f t="shared" si="175"/>
        <v>0</v>
      </c>
      <c r="J133" s="54">
        <f t="shared" si="175"/>
        <v>0</v>
      </c>
      <c r="K133" s="54">
        <f t="shared" si="175"/>
        <v>0</v>
      </c>
      <c r="L133" s="54">
        <f t="shared" si="175"/>
        <v>0</v>
      </c>
      <c r="M133" s="54">
        <f t="shared" si="175"/>
        <v>0</v>
      </c>
      <c r="N133" s="54">
        <f t="shared" si="175"/>
        <v>0</v>
      </c>
      <c r="O133" s="54">
        <f>SUM(O134:O138)</f>
        <v>0</v>
      </c>
      <c r="P133" s="54">
        <f>SUM(P134:P138)</f>
        <v>0</v>
      </c>
      <c r="Q133" s="54"/>
      <c r="R133" s="214" t="s">
        <v>18</v>
      </c>
      <c r="S133" s="217"/>
    </row>
    <row r="134" spans="2:19" ht="63.75" hidden="1" x14ac:dyDescent="0.25">
      <c r="B134" s="209"/>
      <c r="C134" s="212"/>
      <c r="D134" s="55" t="s">
        <v>19</v>
      </c>
      <c r="E134" s="48" t="s">
        <v>98</v>
      </c>
      <c r="F134" s="48"/>
      <c r="G134" s="54">
        <f>SUM(H134:P134)</f>
        <v>0</v>
      </c>
      <c r="H134" s="48"/>
      <c r="I134" s="48"/>
      <c r="J134" s="48"/>
      <c r="K134" s="58"/>
      <c r="L134" s="48"/>
      <c r="M134" s="48"/>
      <c r="N134" s="48"/>
      <c r="O134" s="48"/>
      <c r="P134" s="48"/>
      <c r="Q134" s="117"/>
      <c r="R134" s="215"/>
      <c r="S134" s="218"/>
    </row>
    <row r="135" spans="2:19" ht="63.75" hidden="1" x14ac:dyDescent="0.25">
      <c r="B135" s="209"/>
      <c r="C135" s="212"/>
      <c r="D135" s="55" t="s">
        <v>20</v>
      </c>
      <c r="E135" s="48"/>
      <c r="F135" s="48"/>
      <c r="G135" s="54">
        <f>SUM(H135:P135)</f>
        <v>0</v>
      </c>
      <c r="H135" s="48"/>
      <c r="I135" s="48"/>
      <c r="J135" s="58"/>
      <c r="K135" s="48"/>
      <c r="L135" s="48"/>
      <c r="M135" s="48"/>
      <c r="N135" s="48"/>
      <c r="O135" s="48"/>
      <c r="P135" s="48"/>
      <c r="Q135" s="117"/>
      <c r="R135" s="215"/>
      <c r="S135" s="218"/>
    </row>
    <row r="136" spans="2:19" ht="38.25" hidden="1" x14ac:dyDescent="0.25">
      <c r="B136" s="209"/>
      <c r="C136" s="212"/>
      <c r="D136" s="55" t="s">
        <v>22</v>
      </c>
      <c r="E136" s="48"/>
      <c r="F136" s="48"/>
      <c r="G136" s="54">
        <f>SUM(H136:P136)</f>
        <v>0</v>
      </c>
      <c r="H136" s="48"/>
      <c r="I136" s="48"/>
      <c r="J136" s="48"/>
      <c r="K136" s="48"/>
      <c r="L136" s="48"/>
      <c r="M136" s="48"/>
      <c r="N136" s="48"/>
      <c r="O136" s="48"/>
      <c r="P136" s="48"/>
      <c r="Q136" s="117"/>
      <c r="R136" s="215"/>
      <c r="S136" s="218"/>
    </row>
    <row r="137" spans="2:19" ht="51" hidden="1" x14ac:dyDescent="0.25">
      <c r="B137" s="209"/>
      <c r="C137" s="212"/>
      <c r="D137" s="55" t="s">
        <v>23</v>
      </c>
      <c r="E137" s="48"/>
      <c r="F137" s="48"/>
      <c r="G137" s="54">
        <f>SUM(H137:P137)</f>
        <v>0</v>
      </c>
      <c r="H137" s="48"/>
      <c r="I137" s="48"/>
      <c r="J137" s="48"/>
      <c r="K137" s="48"/>
      <c r="L137" s="48"/>
      <c r="M137" s="48"/>
      <c r="N137" s="48"/>
      <c r="O137" s="48"/>
      <c r="P137" s="48"/>
      <c r="Q137" s="117"/>
      <c r="R137" s="215"/>
      <c r="S137" s="218"/>
    </row>
    <row r="138" spans="2:19" ht="19.5" hidden="1" customHeight="1" x14ac:dyDescent="0.25">
      <c r="B138" s="210"/>
      <c r="C138" s="213"/>
      <c r="D138" s="55" t="s">
        <v>40</v>
      </c>
      <c r="E138" s="48"/>
      <c r="F138" s="48"/>
      <c r="G138" s="54">
        <f>SUM(H138:P138)</f>
        <v>0</v>
      </c>
      <c r="H138" s="48"/>
      <c r="I138" s="48"/>
      <c r="J138" s="48"/>
      <c r="K138" s="48"/>
      <c r="L138" s="48"/>
      <c r="M138" s="48"/>
      <c r="N138" s="48"/>
      <c r="O138" s="48"/>
      <c r="P138" s="48"/>
      <c r="Q138" s="117"/>
      <c r="R138" s="216"/>
      <c r="S138" s="219"/>
    </row>
    <row r="139" spans="2:19" ht="27" customHeight="1" x14ac:dyDescent="0.25">
      <c r="B139" s="208" t="s">
        <v>125</v>
      </c>
      <c r="C139" s="211" t="s">
        <v>239</v>
      </c>
      <c r="D139" s="55" t="s">
        <v>17</v>
      </c>
      <c r="E139" s="48" t="s">
        <v>98</v>
      </c>
      <c r="F139" s="53">
        <f>SUM(F140:F144)</f>
        <v>0</v>
      </c>
      <c r="G139" s="54">
        <f t="shared" ref="G139:N139" si="176">SUM(G140:G144)</f>
        <v>10880.300000000001</v>
      </c>
      <c r="H139" s="54">
        <f t="shared" si="176"/>
        <v>0</v>
      </c>
      <c r="I139" s="54">
        <f t="shared" si="176"/>
        <v>0</v>
      </c>
      <c r="J139" s="54">
        <f t="shared" si="176"/>
        <v>0</v>
      </c>
      <c r="K139" s="54">
        <f t="shared" si="176"/>
        <v>476.1</v>
      </c>
      <c r="L139" s="54">
        <f t="shared" si="176"/>
        <v>0</v>
      </c>
      <c r="M139" s="54">
        <f t="shared" si="176"/>
        <v>0</v>
      </c>
      <c r="N139" s="54">
        <f t="shared" si="176"/>
        <v>0</v>
      </c>
      <c r="O139" s="54">
        <f>SUM(O140:O144)</f>
        <v>10404.200000000001</v>
      </c>
      <c r="P139" s="54">
        <f>SUM(P140:P144)</f>
        <v>0</v>
      </c>
      <c r="Q139" s="54">
        <f>SUM(Q140:Q144)</f>
        <v>0</v>
      </c>
      <c r="R139" s="214" t="s">
        <v>18</v>
      </c>
      <c r="S139" s="217" t="s">
        <v>228</v>
      </c>
    </row>
    <row r="140" spans="2:19" ht="78.75" customHeight="1" x14ac:dyDescent="0.25">
      <c r="B140" s="209"/>
      <c r="C140" s="212"/>
      <c r="D140" s="55" t="s">
        <v>19</v>
      </c>
      <c r="E140" s="48" t="s">
        <v>98</v>
      </c>
      <c r="F140" s="48"/>
      <c r="G140" s="54">
        <f t="shared" ref="G140:G143" si="177">SUM(H140:Q140)</f>
        <v>10880.300000000001</v>
      </c>
      <c r="H140" s="48"/>
      <c r="I140" s="48"/>
      <c r="J140" s="48"/>
      <c r="K140" s="58">
        <f>250+126.1+100</f>
        <v>476.1</v>
      </c>
      <c r="L140" s="48"/>
      <c r="M140" s="48"/>
      <c r="N140" s="48"/>
      <c r="O140" s="48">
        <v>10404.200000000001</v>
      </c>
      <c r="P140" s="48"/>
      <c r="Q140" s="117"/>
      <c r="R140" s="215"/>
      <c r="S140" s="218"/>
    </row>
    <row r="141" spans="2:19" ht="72" customHeight="1" x14ac:dyDescent="0.25">
      <c r="B141" s="209"/>
      <c r="C141" s="212"/>
      <c r="D141" s="55" t="s">
        <v>20</v>
      </c>
      <c r="E141" s="48"/>
      <c r="F141" s="48"/>
      <c r="G141" s="54">
        <f t="shared" si="177"/>
        <v>0</v>
      </c>
      <c r="H141" s="48"/>
      <c r="I141" s="48"/>
      <c r="J141" s="58"/>
      <c r="K141" s="48"/>
      <c r="L141" s="48"/>
      <c r="M141" s="48"/>
      <c r="N141" s="48"/>
      <c r="O141" s="48"/>
      <c r="P141" s="48"/>
      <c r="Q141" s="117"/>
      <c r="R141" s="215"/>
      <c r="S141" s="218"/>
    </row>
    <row r="142" spans="2:19" ht="51" customHeight="1" x14ac:dyDescent="0.25">
      <c r="B142" s="209"/>
      <c r="C142" s="212"/>
      <c r="D142" s="55" t="s">
        <v>22</v>
      </c>
      <c r="E142" s="48"/>
      <c r="F142" s="48"/>
      <c r="G142" s="54">
        <f t="shared" si="177"/>
        <v>0</v>
      </c>
      <c r="H142" s="48"/>
      <c r="I142" s="48"/>
      <c r="J142" s="48"/>
      <c r="K142" s="48"/>
      <c r="L142" s="48"/>
      <c r="M142" s="48"/>
      <c r="N142" s="48"/>
      <c r="O142" s="48"/>
      <c r="P142" s="48"/>
      <c r="Q142" s="117"/>
      <c r="R142" s="215"/>
      <c r="S142" s="218"/>
    </row>
    <row r="143" spans="2:19" ht="63" customHeight="1" x14ac:dyDescent="0.25">
      <c r="B143" s="209"/>
      <c r="C143" s="212"/>
      <c r="D143" s="55" t="s">
        <v>23</v>
      </c>
      <c r="E143" s="48"/>
      <c r="F143" s="48"/>
      <c r="G143" s="54">
        <f t="shared" si="177"/>
        <v>0</v>
      </c>
      <c r="H143" s="48"/>
      <c r="I143" s="48"/>
      <c r="J143" s="48"/>
      <c r="K143" s="48"/>
      <c r="L143" s="48"/>
      <c r="M143" s="48"/>
      <c r="N143" s="48"/>
      <c r="O143" s="48"/>
      <c r="P143" s="48"/>
      <c r="Q143" s="117"/>
      <c r="R143" s="215"/>
      <c r="S143" s="218"/>
    </row>
    <row r="144" spans="2:19" ht="30" customHeight="1" x14ac:dyDescent="0.25">
      <c r="B144" s="210"/>
      <c r="C144" s="213"/>
      <c r="D144" s="55" t="s">
        <v>40</v>
      </c>
      <c r="E144" s="48"/>
      <c r="F144" s="48"/>
      <c r="G144" s="54">
        <f>SUM(H144:Q144)</f>
        <v>0</v>
      </c>
      <c r="H144" s="48"/>
      <c r="I144" s="48"/>
      <c r="J144" s="48"/>
      <c r="K144" s="48"/>
      <c r="L144" s="48"/>
      <c r="M144" s="48"/>
      <c r="N144" s="48"/>
      <c r="O144" s="48"/>
      <c r="P144" s="48"/>
      <c r="Q144" s="117"/>
      <c r="R144" s="216"/>
      <c r="S144" s="219"/>
    </row>
    <row r="145" spans="2:26" ht="28.5" customHeight="1" x14ac:dyDescent="0.25">
      <c r="B145" s="208" t="s">
        <v>127</v>
      </c>
      <c r="C145" s="211" t="s">
        <v>240</v>
      </c>
      <c r="D145" s="55" t="s">
        <v>17</v>
      </c>
      <c r="E145" s="110" t="s">
        <v>109</v>
      </c>
      <c r="F145" s="53">
        <f>SUM(F146:F150)</f>
        <v>0</v>
      </c>
      <c r="G145" s="54">
        <f t="shared" ref="G145:N145" si="178">SUM(G146:G150)</f>
        <v>37.4</v>
      </c>
      <c r="H145" s="54">
        <f t="shared" si="178"/>
        <v>0</v>
      </c>
      <c r="I145" s="54">
        <f t="shared" si="178"/>
        <v>0</v>
      </c>
      <c r="J145" s="54">
        <f t="shared" si="178"/>
        <v>0</v>
      </c>
      <c r="K145" s="54">
        <f t="shared" si="178"/>
        <v>0</v>
      </c>
      <c r="L145" s="54">
        <f t="shared" si="178"/>
        <v>37.4</v>
      </c>
      <c r="M145" s="54">
        <f t="shared" si="178"/>
        <v>0</v>
      </c>
      <c r="N145" s="54">
        <f t="shared" si="178"/>
        <v>0</v>
      </c>
      <c r="O145" s="54">
        <f>SUM(O146:O150)</f>
        <v>0</v>
      </c>
      <c r="P145" s="54">
        <f>SUM(P146:P150)</f>
        <v>0</v>
      </c>
      <c r="Q145" s="54">
        <f>SUM(Q146:Q150)</f>
        <v>0</v>
      </c>
      <c r="R145" s="214" t="s">
        <v>18</v>
      </c>
      <c r="S145" s="217" t="s">
        <v>195</v>
      </c>
    </row>
    <row r="146" spans="2:26" ht="76.5" customHeight="1" x14ac:dyDescent="0.25">
      <c r="B146" s="209"/>
      <c r="C146" s="212"/>
      <c r="D146" s="55" t="s">
        <v>19</v>
      </c>
      <c r="E146" s="105" t="s">
        <v>109</v>
      </c>
      <c r="F146" s="48"/>
      <c r="G146" s="54">
        <f t="shared" ref="G146:G155" si="179">SUM(H146:Q146)</f>
        <v>37.4</v>
      </c>
      <c r="H146" s="48"/>
      <c r="I146" s="48"/>
      <c r="J146" s="48"/>
      <c r="K146" s="58"/>
      <c r="L146" s="48">
        <v>37.4</v>
      </c>
      <c r="M146" s="48"/>
      <c r="N146" s="48"/>
      <c r="O146" s="48"/>
      <c r="P146" s="48"/>
      <c r="Q146" s="117"/>
      <c r="R146" s="215"/>
      <c r="S146" s="218"/>
    </row>
    <row r="147" spans="2:26" ht="69.75" customHeight="1" x14ac:dyDescent="0.25">
      <c r="B147" s="209"/>
      <c r="C147" s="212"/>
      <c r="D147" s="55" t="s">
        <v>20</v>
      </c>
      <c r="E147" s="48"/>
      <c r="F147" s="48"/>
      <c r="G147" s="54">
        <f t="shared" si="179"/>
        <v>0</v>
      </c>
      <c r="H147" s="48"/>
      <c r="I147" s="48"/>
      <c r="J147" s="58"/>
      <c r="K147" s="48"/>
      <c r="L147" s="48"/>
      <c r="M147" s="48"/>
      <c r="N147" s="48"/>
      <c r="O147" s="48"/>
      <c r="P147" s="48"/>
      <c r="Q147" s="117"/>
      <c r="R147" s="215"/>
      <c r="S147" s="218"/>
    </row>
    <row r="148" spans="2:26" ht="46.5" customHeight="1" x14ac:dyDescent="0.25">
      <c r="B148" s="209"/>
      <c r="C148" s="212"/>
      <c r="D148" s="55" t="s">
        <v>22</v>
      </c>
      <c r="E148" s="48"/>
      <c r="F148" s="48"/>
      <c r="G148" s="54">
        <f t="shared" si="179"/>
        <v>0</v>
      </c>
      <c r="H148" s="48"/>
      <c r="I148" s="48"/>
      <c r="J148" s="48"/>
      <c r="K148" s="48"/>
      <c r="L148" s="48"/>
      <c r="M148" s="48"/>
      <c r="N148" s="48"/>
      <c r="O148" s="48"/>
      <c r="P148" s="48"/>
      <c r="Q148" s="117"/>
      <c r="R148" s="215"/>
      <c r="S148" s="218"/>
    </row>
    <row r="149" spans="2:26" ht="57.75" customHeight="1" x14ac:dyDescent="0.25">
      <c r="B149" s="209"/>
      <c r="C149" s="212"/>
      <c r="D149" s="55" t="s">
        <v>23</v>
      </c>
      <c r="E149" s="48"/>
      <c r="F149" s="48"/>
      <c r="G149" s="54">
        <f t="shared" si="179"/>
        <v>0</v>
      </c>
      <c r="H149" s="48"/>
      <c r="I149" s="48"/>
      <c r="J149" s="48"/>
      <c r="K149" s="48"/>
      <c r="L149" s="48"/>
      <c r="M149" s="48"/>
      <c r="N149" s="48"/>
      <c r="O149" s="48"/>
      <c r="P149" s="48"/>
      <c r="Q149" s="117"/>
      <c r="R149" s="215"/>
      <c r="S149" s="218"/>
    </row>
    <row r="150" spans="2:26" ht="28.5" customHeight="1" x14ac:dyDescent="0.25">
      <c r="B150" s="210"/>
      <c r="C150" s="213"/>
      <c r="D150" s="55" t="s">
        <v>40</v>
      </c>
      <c r="E150" s="48"/>
      <c r="F150" s="48"/>
      <c r="G150" s="54">
        <f t="shared" si="179"/>
        <v>0</v>
      </c>
      <c r="H150" s="48"/>
      <c r="I150" s="48"/>
      <c r="J150" s="48"/>
      <c r="K150" s="48"/>
      <c r="L150" s="48"/>
      <c r="M150" s="48"/>
      <c r="N150" s="48"/>
      <c r="O150" s="48"/>
      <c r="P150" s="48"/>
      <c r="Q150" s="117"/>
      <c r="R150" s="216"/>
      <c r="S150" s="219"/>
    </row>
    <row r="151" spans="2:26" x14ac:dyDescent="0.25">
      <c r="B151" s="208" t="s">
        <v>130</v>
      </c>
      <c r="C151" s="211" t="s">
        <v>241</v>
      </c>
      <c r="D151" s="55" t="s">
        <v>17</v>
      </c>
      <c r="E151" s="48" t="s">
        <v>128</v>
      </c>
      <c r="F151" s="53">
        <f>SUM(F152:F156)</f>
        <v>0</v>
      </c>
      <c r="G151" s="54">
        <f t="shared" ref="G151:N151" si="180">SUM(G152:G156)</f>
        <v>1565.9</v>
      </c>
      <c r="H151" s="54">
        <f t="shared" si="180"/>
        <v>0</v>
      </c>
      <c r="I151" s="54">
        <f t="shared" si="180"/>
        <v>0</v>
      </c>
      <c r="J151" s="54">
        <f t="shared" si="180"/>
        <v>0</v>
      </c>
      <c r="K151" s="54">
        <f t="shared" si="180"/>
        <v>0</v>
      </c>
      <c r="L151" s="54">
        <f t="shared" si="180"/>
        <v>0</v>
      </c>
      <c r="M151" s="54">
        <f t="shared" si="180"/>
        <v>0</v>
      </c>
      <c r="N151" s="54">
        <f t="shared" si="180"/>
        <v>372</v>
      </c>
      <c r="O151" s="54">
        <f>SUM(O152:O156)</f>
        <v>1193.9000000000001</v>
      </c>
      <c r="P151" s="54">
        <f>SUM(P152:P156)</f>
        <v>0</v>
      </c>
      <c r="Q151" s="54">
        <f>SUM(Q152:Q156)</f>
        <v>0</v>
      </c>
      <c r="R151" s="214" t="s">
        <v>18</v>
      </c>
      <c r="S151" s="217" t="s">
        <v>223</v>
      </c>
    </row>
    <row r="152" spans="2:26" ht="63.75" x14ac:dyDescent="0.25">
      <c r="B152" s="209"/>
      <c r="C152" s="212"/>
      <c r="D152" s="55" t="s">
        <v>19</v>
      </c>
      <c r="E152" s="48" t="s">
        <v>128</v>
      </c>
      <c r="F152" s="48"/>
      <c r="G152" s="54">
        <f t="shared" si="179"/>
        <v>1565.9</v>
      </c>
      <c r="H152" s="48"/>
      <c r="I152" s="48"/>
      <c r="J152" s="48"/>
      <c r="K152" s="58"/>
      <c r="L152" s="48"/>
      <c r="M152" s="48"/>
      <c r="N152" s="58">
        <v>372</v>
      </c>
      <c r="O152" s="48">
        <v>1193.9000000000001</v>
      </c>
      <c r="P152" s="48"/>
      <c r="Q152" s="117"/>
      <c r="R152" s="215"/>
      <c r="S152" s="218"/>
    </row>
    <row r="153" spans="2:26" ht="63.75" x14ac:dyDescent="0.25">
      <c r="B153" s="209"/>
      <c r="C153" s="212"/>
      <c r="D153" s="55" t="s">
        <v>20</v>
      </c>
      <c r="E153" s="48"/>
      <c r="F153" s="48"/>
      <c r="G153" s="54">
        <f t="shared" si="179"/>
        <v>0</v>
      </c>
      <c r="H153" s="48"/>
      <c r="I153" s="48"/>
      <c r="J153" s="58"/>
      <c r="K153" s="48"/>
      <c r="L153" s="48"/>
      <c r="M153" s="48"/>
      <c r="N153" s="48"/>
      <c r="O153" s="48"/>
      <c r="P153" s="48"/>
      <c r="Q153" s="117"/>
      <c r="R153" s="215"/>
      <c r="S153" s="218"/>
    </row>
    <row r="154" spans="2:26" ht="38.25" x14ac:dyDescent="0.25">
      <c r="B154" s="209"/>
      <c r="C154" s="212"/>
      <c r="D154" s="55" t="s">
        <v>22</v>
      </c>
      <c r="E154" s="48"/>
      <c r="F154" s="48"/>
      <c r="G154" s="54">
        <f t="shared" si="179"/>
        <v>0</v>
      </c>
      <c r="H154" s="48"/>
      <c r="I154" s="48"/>
      <c r="J154" s="48"/>
      <c r="K154" s="48"/>
      <c r="L154" s="48"/>
      <c r="M154" s="48"/>
      <c r="N154" s="48"/>
      <c r="O154" s="48"/>
      <c r="P154" s="48"/>
      <c r="Q154" s="117"/>
      <c r="R154" s="215"/>
      <c r="S154" s="218"/>
    </row>
    <row r="155" spans="2:26" ht="51" x14ac:dyDescent="0.25">
      <c r="B155" s="209"/>
      <c r="C155" s="212"/>
      <c r="D155" s="55" t="s">
        <v>23</v>
      </c>
      <c r="E155" s="48"/>
      <c r="F155" s="48"/>
      <c r="G155" s="54">
        <f t="shared" si="179"/>
        <v>0</v>
      </c>
      <c r="H155" s="48"/>
      <c r="I155" s="48"/>
      <c r="J155" s="48"/>
      <c r="K155" s="48"/>
      <c r="L155" s="48"/>
      <c r="M155" s="48"/>
      <c r="N155" s="48"/>
      <c r="O155" s="48"/>
      <c r="P155" s="48"/>
      <c r="Q155" s="117"/>
      <c r="R155" s="215"/>
      <c r="S155" s="218"/>
    </row>
    <row r="156" spans="2:26" ht="21.75" customHeight="1" x14ac:dyDescent="0.25">
      <c r="B156" s="210"/>
      <c r="C156" s="213"/>
      <c r="D156" s="55" t="s">
        <v>40</v>
      </c>
      <c r="E156" s="48"/>
      <c r="F156" s="48"/>
      <c r="G156" s="54">
        <f>SUM(H156:Q156)</f>
        <v>0</v>
      </c>
      <c r="H156" s="48"/>
      <c r="I156" s="48"/>
      <c r="J156" s="48"/>
      <c r="K156" s="48"/>
      <c r="L156" s="48"/>
      <c r="M156" s="48"/>
      <c r="N156" s="48"/>
      <c r="O156" s="48"/>
      <c r="P156" s="48"/>
      <c r="Q156" s="117"/>
      <c r="R156" s="216"/>
      <c r="S156" s="219"/>
    </row>
    <row r="157" spans="2:26" ht="24" customHeight="1" x14ac:dyDescent="0.25">
      <c r="B157" s="222" t="s">
        <v>27</v>
      </c>
      <c r="C157" s="212" t="s">
        <v>176</v>
      </c>
      <c r="D157" s="62" t="s">
        <v>17</v>
      </c>
      <c r="E157" s="119" t="s">
        <v>210</v>
      </c>
      <c r="F157" s="63">
        <f>SUM(F158:F162)</f>
        <v>0</v>
      </c>
      <c r="G157" s="64">
        <f>SUM(G158:G162)</f>
        <v>6369.1000000000013</v>
      </c>
      <c r="H157" s="64">
        <f t="shared" ref="H157" si="181">SUM(H158:H162)</f>
        <v>0</v>
      </c>
      <c r="I157" s="64">
        <f t="shared" ref="I157" si="182">SUM(I158:I162)</f>
        <v>0</v>
      </c>
      <c r="J157" s="64">
        <f t="shared" ref="J157" si="183">SUM(J158:J162)</f>
        <v>654</v>
      </c>
      <c r="K157" s="64">
        <f t="shared" ref="K157" si="184">SUM(K158:K162)</f>
        <v>649.79999999999995</v>
      </c>
      <c r="L157" s="64">
        <f t="shared" ref="L157" si="185">SUM(L158:L162)</f>
        <v>649.79999999999995</v>
      </c>
      <c r="M157" s="64">
        <f t="shared" ref="M157:N157" si="186">SUM(M158:M162)</f>
        <v>718.7</v>
      </c>
      <c r="N157" s="64">
        <f t="shared" si="186"/>
        <v>698.4</v>
      </c>
      <c r="O157" s="64">
        <f>SUM(O158:O162)</f>
        <v>1591.9</v>
      </c>
      <c r="P157" s="64">
        <f>SUM(P158:P162)</f>
        <v>722.1</v>
      </c>
      <c r="Q157" s="64">
        <f>SUM(Q158:Q162)</f>
        <v>684.4</v>
      </c>
      <c r="R157" s="215" t="s">
        <v>107</v>
      </c>
      <c r="S157" s="218" t="s">
        <v>224</v>
      </c>
      <c r="T157" s="31"/>
      <c r="U157" s="32"/>
      <c r="V157" s="32"/>
      <c r="W157" s="32"/>
      <c r="X157" s="32"/>
      <c r="Y157" s="32"/>
      <c r="Z157" s="32"/>
    </row>
    <row r="158" spans="2:26" ht="71.25" customHeight="1" x14ac:dyDescent="0.25">
      <c r="B158" s="222"/>
      <c r="C158" s="212"/>
      <c r="D158" s="55" t="s">
        <v>34</v>
      </c>
      <c r="E158" s="119" t="s">
        <v>210</v>
      </c>
      <c r="F158" s="56">
        <f>F164</f>
        <v>0</v>
      </c>
      <c r="G158" s="54">
        <f t="shared" ref="G158:G161" si="187">SUM(H158:Q158)</f>
        <v>2229.8000000000002</v>
      </c>
      <c r="H158" s="56">
        <f>H164</f>
        <v>0</v>
      </c>
      <c r="I158" s="56">
        <f t="shared" ref="I158:P158" si="188">I164</f>
        <v>0</v>
      </c>
      <c r="J158" s="56">
        <f t="shared" si="188"/>
        <v>65</v>
      </c>
      <c r="K158" s="56">
        <f t="shared" si="188"/>
        <v>207.6</v>
      </c>
      <c r="L158" s="56">
        <f t="shared" si="188"/>
        <v>207.6</v>
      </c>
      <c r="M158" s="56">
        <f t="shared" si="188"/>
        <v>207.6</v>
      </c>
      <c r="N158" s="56">
        <f t="shared" si="188"/>
        <v>223.6</v>
      </c>
      <c r="O158" s="56">
        <f t="shared" ref="O158" si="189">O164</f>
        <v>903.2</v>
      </c>
      <c r="P158" s="56">
        <f t="shared" si="188"/>
        <v>207.6</v>
      </c>
      <c r="Q158" s="56">
        <f t="shared" ref="Q158" si="190">Q164</f>
        <v>207.6</v>
      </c>
      <c r="R158" s="215"/>
      <c r="S158" s="218"/>
      <c r="T158" s="31"/>
      <c r="U158" s="32"/>
      <c r="V158" s="32"/>
      <c r="W158" s="32"/>
      <c r="X158" s="32"/>
      <c r="Y158" s="32"/>
      <c r="Z158" s="32"/>
    </row>
    <row r="159" spans="2:26" ht="81" customHeight="1" x14ac:dyDescent="0.25">
      <c r="B159" s="222"/>
      <c r="C159" s="212"/>
      <c r="D159" s="55" t="s">
        <v>20</v>
      </c>
      <c r="E159" s="119" t="s">
        <v>210</v>
      </c>
      <c r="F159" s="56">
        <f t="shared" ref="F159:F162" si="191">F165</f>
        <v>0</v>
      </c>
      <c r="G159" s="54">
        <f t="shared" si="187"/>
        <v>3812.7000000000007</v>
      </c>
      <c r="H159" s="56">
        <f t="shared" ref="H159:P159" si="192">H165</f>
        <v>0</v>
      </c>
      <c r="I159" s="56">
        <f t="shared" si="192"/>
        <v>0</v>
      </c>
      <c r="J159" s="56">
        <f t="shared" si="192"/>
        <v>262.39999999999998</v>
      </c>
      <c r="K159" s="56">
        <f t="shared" si="192"/>
        <v>442.2</v>
      </c>
      <c r="L159" s="56">
        <f t="shared" si="192"/>
        <v>442.2</v>
      </c>
      <c r="M159" s="56">
        <f t="shared" si="192"/>
        <v>511.1</v>
      </c>
      <c r="N159" s="56">
        <f t="shared" si="192"/>
        <v>474.8</v>
      </c>
      <c r="O159" s="56">
        <f t="shared" ref="O159" si="193">O165</f>
        <v>688.7</v>
      </c>
      <c r="P159" s="56">
        <f t="shared" si="192"/>
        <v>514.5</v>
      </c>
      <c r="Q159" s="56">
        <f t="shared" ref="Q159" si="194">Q165</f>
        <v>476.8</v>
      </c>
      <c r="R159" s="215"/>
      <c r="S159" s="218"/>
      <c r="T159" s="31"/>
      <c r="U159" s="32"/>
      <c r="V159" s="32"/>
      <c r="W159" s="32"/>
      <c r="X159" s="32"/>
      <c r="Y159" s="32"/>
      <c r="Z159" s="32"/>
    </row>
    <row r="160" spans="2:26" ht="44.25" customHeight="1" x14ac:dyDescent="0.25">
      <c r="B160" s="222"/>
      <c r="C160" s="212"/>
      <c r="D160" s="55" t="s">
        <v>22</v>
      </c>
      <c r="E160" s="48"/>
      <c r="F160" s="56">
        <f t="shared" si="191"/>
        <v>0</v>
      </c>
      <c r="G160" s="54">
        <f t="shared" si="187"/>
        <v>0</v>
      </c>
      <c r="H160" s="56">
        <f t="shared" ref="H160:P160" si="195">H166</f>
        <v>0</v>
      </c>
      <c r="I160" s="56">
        <f t="shared" si="195"/>
        <v>0</v>
      </c>
      <c r="J160" s="56">
        <f t="shared" si="195"/>
        <v>0</v>
      </c>
      <c r="K160" s="56">
        <f t="shared" si="195"/>
        <v>0</v>
      </c>
      <c r="L160" s="56">
        <f t="shared" si="195"/>
        <v>0</v>
      </c>
      <c r="M160" s="56">
        <f t="shared" si="195"/>
        <v>0</v>
      </c>
      <c r="N160" s="56">
        <f t="shared" si="195"/>
        <v>0</v>
      </c>
      <c r="O160" s="56">
        <f t="shared" ref="O160" si="196">O166</f>
        <v>0</v>
      </c>
      <c r="P160" s="56">
        <f t="shared" si="195"/>
        <v>0</v>
      </c>
      <c r="Q160" s="56">
        <f t="shared" ref="Q160" si="197">Q166</f>
        <v>0</v>
      </c>
      <c r="R160" s="215"/>
      <c r="S160" s="218"/>
      <c r="T160" s="31"/>
      <c r="U160" s="32"/>
      <c r="V160" s="32"/>
      <c r="W160" s="32"/>
      <c r="X160" s="32"/>
      <c r="Y160" s="32"/>
      <c r="Z160" s="32"/>
    </row>
    <row r="161" spans="2:26" ht="61.5" customHeight="1" x14ac:dyDescent="0.25">
      <c r="B161" s="222"/>
      <c r="C161" s="212"/>
      <c r="D161" s="55" t="s">
        <v>23</v>
      </c>
      <c r="E161" s="48"/>
      <c r="F161" s="56">
        <f t="shared" si="191"/>
        <v>0</v>
      </c>
      <c r="G161" s="54">
        <f t="shared" si="187"/>
        <v>0</v>
      </c>
      <c r="H161" s="56">
        <f t="shared" ref="H161:P161" si="198">H167</f>
        <v>0</v>
      </c>
      <c r="I161" s="56">
        <f t="shared" si="198"/>
        <v>0</v>
      </c>
      <c r="J161" s="56">
        <f t="shared" si="198"/>
        <v>0</v>
      </c>
      <c r="K161" s="56">
        <f t="shared" si="198"/>
        <v>0</v>
      </c>
      <c r="L161" s="56">
        <f t="shared" si="198"/>
        <v>0</v>
      </c>
      <c r="M161" s="56">
        <f t="shared" si="198"/>
        <v>0</v>
      </c>
      <c r="N161" s="56">
        <f t="shared" si="198"/>
        <v>0</v>
      </c>
      <c r="O161" s="56">
        <f t="shared" ref="O161" si="199">O167</f>
        <v>0</v>
      </c>
      <c r="P161" s="56">
        <f t="shared" si="198"/>
        <v>0</v>
      </c>
      <c r="Q161" s="56">
        <f t="shared" ref="Q161" si="200">Q167</f>
        <v>0</v>
      </c>
      <c r="R161" s="215"/>
      <c r="S161" s="218"/>
      <c r="T161" s="31"/>
      <c r="U161" s="32"/>
      <c r="V161" s="32"/>
      <c r="W161" s="32"/>
      <c r="X161" s="32"/>
      <c r="Y161" s="32"/>
      <c r="Z161" s="32"/>
    </row>
    <row r="162" spans="2:26" ht="23.25" customHeight="1" x14ac:dyDescent="0.25">
      <c r="B162" s="223"/>
      <c r="C162" s="213"/>
      <c r="D162" s="55" t="s">
        <v>40</v>
      </c>
      <c r="E162" s="48" t="s">
        <v>29</v>
      </c>
      <c r="F162" s="56">
        <f t="shared" si="191"/>
        <v>0</v>
      </c>
      <c r="G162" s="54">
        <f>SUM(H162:Q162)</f>
        <v>326.60000000000002</v>
      </c>
      <c r="H162" s="56">
        <f>H168</f>
        <v>0</v>
      </c>
      <c r="I162" s="56">
        <f t="shared" ref="I162" si="201">I168</f>
        <v>0</v>
      </c>
      <c r="J162" s="56">
        <f>J168</f>
        <v>326.60000000000002</v>
      </c>
      <c r="K162" s="56">
        <f>K168</f>
        <v>0</v>
      </c>
      <c r="L162" s="56">
        <f t="shared" ref="L162:M162" si="202">L168</f>
        <v>0</v>
      </c>
      <c r="M162" s="56">
        <f t="shared" si="202"/>
        <v>0</v>
      </c>
      <c r="N162" s="56">
        <f>N168</f>
        <v>0</v>
      </c>
      <c r="O162" s="56">
        <f>O168</f>
        <v>0</v>
      </c>
      <c r="P162" s="56">
        <f>P168</f>
        <v>0</v>
      </c>
      <c r="Q162" s="56">
        <f>Q168</f>
        <v>0</v>
      </c>
      <c r="R162" s="216"/>
      <c r="S162" s="219"/>
      <c r="T162" s="31"/>
      <c r="U162" s="32"/>
      <c r="V162" s="32"/>
      <c r="W162" s="32"/>
      <c r="X162" s="32"/>
      <c r="Y162" s="32"/>
      <c r="Z162" s="32"/>
    </row>
    <row r="163" spans="2:26" ht="25.5" customHeight="1" x14ac:dyDescent="0.25">
      <c r="B163" s="208" t="s">
        <v>44</v>
      </c>
      <c r="C163" s="211" t="s">
        <v>242</v>
      </c>
      <c r="D163" s="55" t="s">
        <v>17</v>
      </c>
      <c r="E163" s="119" t="s">
        <v>210</v>
      </c>
      <c r="F163" s="53">
        <f>SUM(F164:F168)</f>
        <v>0</v>
      </c>
      <c r="G163" s="54">
        <f>SUM(G164:G168)</f>
        <v>6369.1000000000013</v>
      </c>
      <c r="H163" s="54">
        <f t="shared" ref="H163" si="203">SUM(H164:H168)</f>
        <v>0</v>
      </c>
      <c r="I163" s="54">
        <f t="shared" ref="I163" si="204">SUM(I164:I168)</f>
        <v>0</v>
      </c>
      <c r="J163" s="54">
        <f t="shared" ref="J163" si="205">SUM(J164:J168)</f>
        <v>654</v>
      </c>
      <c r="K163" s="54">
        <f t="shared" ref="K163" si="206">SUM(K164:K168)</f>
        <v>649.79999999999995</v>
      </c>
      <c r="L163" s="54">
        <f t="shared" ref="L163" si="207">SUM(L164:L168)</f>
        <v>649.79999999999995</v>
      </c>
      <c r="M163" s="54">
        <f t="shared" ref="M163:N163" si="208">SUM(M164:M168)</f>
        <v>718.7</v>
      </c>
      <c r="N163" s="54">
        <f t="shared" si="208"/>
        <v>698.4</v>
      </c>
      <c r="O163" s="54">
        <f>SUM(O164:O168)</f>
        <v>1591.9</v>
      </c>
      <c r="P163" s="54">
        <f>SUM(P164:P168)</f>
        <v>722.1</v>
      </c>
      <c r="Q163" s="54">
        <f>SUM(Q164:Q168)</f>
        <v>684.4</v>
      </c>
      <c r="R163" s="214" t="s">
        <v>107</v>
      </c>
      <c r="S163" s="217" t="s">
        <v>224</v>
      </c>
      <c r="T163" s="31"/>
      <c r="U163" s="32"/>
      <c r="V163" s="32"/>
      <c r="W163" s="32"/>
      <c r="X163" s="32"/>
      <c r="Y163" s="32"/>
      <c r="Z163" s="32"/>
    </row>
    <row r="164" spans="2:26" ht="67.5" customHeight="1" x14ac:dyDescent="0.25">
      <c r="B164" s="209"/>
      <c r="C164" s="212"/>
      <c r="D164" s="55" t="s">
        <v>19</v>
      </c>
      <c r="E164" s="119" t="s">
        <v>210</v>
      </c>
      <c r="F164" s="48"/>
      <c r="G164" s="54">
        <f>SUM(H164:Q164)</f>
        <v>2229.8000000000002</v>
      </c>
      <c r="H164" s="48"/>
      <c r="I164" s="48"/>
      <c r="J164" s="58">
        <v>65</v>
      </c>
      <c r="K164" s="48">
        <v>207.6</v>
      </c>
      <c r="L164" s="48">
        <v>207.6</v>
      </c>
      <c r="M164" s="48">
        <v>207.6</v>
      </c>
      <c r="N164" s="48">
        <v>223.6</v>
      </c>
      <c r="O164" s="48">
        <v>903.2</v>
      </c>
      <c r="P164" s="48">
        <v>207.6</v>
      </c>
      <c r="Q164" s="117">
        <v>207.6</v>
      </c>
      <c r="R164" s="215"/>
      <c r="S164" s="218"/>
      <c r="T164" s="31"/>
      <c r="U164" s="32"/>
      <c r="V164" s="32"/>
      <c r="W164" s="32"/>
      <c r="X164" s="32"/>
      <c r="Y164" s="32"/>
      <c r="Z164" s="32"/>
    </row>
    <row r="165" spans="2:26" ht="73.5" customHeight="1" x14ac:dyDescent="0.25">
      <c r="B165" s="209"/>
      <c r="C165" s="212"/>
      <c r="D165" s="55" t="s">
        <v>20</v>
      </c>
      <c r="E165" s="48" t="s">
        <v>210</v>
      </c>
      <c r="F165" s="48"/>
      <c r="G165" s="54">
        <f t="shared" ref="G165:G167" si="209">SUM(H165:Q165)</f>
        <v>3812.7000000000007</v>
      </c>
      <c r="H165" s="48"/>
      <c r="I165" s="48"/>
      <c r="J165" s="48">
        <v>262.39999999999998</v>
      </c>
      <c r="K165" s="48">
        <v>442.2</v>
      </c>
      <c r="L165" s="48">
        <v>442.2</v>
      </c>
      <c r="M165" s="48">
        <f>248.4+262.7</f>
        <v>511.1</v>
      </c>
      <c r="N165" s="48">
        <v>474.8</v>
      </c>
      <c r="O165" s="48">
        <v>688.7</v>
      </c>
      <c r="P165" s="48">
        <v>514.5</v>
      </c>
      <c r="Q165" s="117">
        <v>476.8</v>
      </c>
      <c r="R165" s="215"/>
      <c r="S165" s="218"/>
      <c r="T165" s="31"/>
      <c r="U165" s="32"/>
      <c r="V165" s="32"/>
      <c r="W165" s="32"/>
      <c r="X165" s="32"/>
      <c r="Y165" s="32"/>
      <c r="Z165" s="32"/>
    </row>
    <row r="166" spans="2:26" ht="48.75" customHeight="1" x14ac:dyDescent="0.25">
      <c r="B166" s="209"/>
      <c r="C166" s="212"/>
      <c r="D166" s="55" t="s">
        <v>22</v>
      </c>
      <c r="E166" s="48"/>
      <c r="F166" s="48"/>
      <c r="G166" s="54">
        <f t="shared" si="209"/>
        <v>0</v>
      </c>
      <c r="H166" s="48"/>
      <c r="I166" s="48"/>
      <c r="J166" s="48"/>
      <c r="K166" s="48"/>
      <c r="L166" s="48"/>
      <c r="M166" s="48"/>
      <c r="N166" s="48"/>
      <c r="O166" s="48"/>
      <c r="P166" s="48"/>
      <c r="Q166" s="117"/>
      <c r="R166" s="215"/>
      <c r="S166" s="218"/>
      <c r="T166" s="31"/>
      <c r="U166" s="32"/>
      <c r="V166" s="32"/>
      <c r="W166" s="32"/>
      <c r="X166" s="32"/>
      <c r="Y166" s="32"/>
      <c r="Z166" s="32"/>
    </row>
    <row r="167" spans="2:26" ht="56.25" customHeight="1" x14ac:dyDescent="0.25">
      <c r="B167" s="209"/>
      <c r="C167" s="212"/>
      <c r="D167" s="55" t="s">
        <v>23</v>
      </c>
      <c r="E167" s="48"/>
      <c r="F167" s="48"/>
      <c r="G167" s="54">
        <f t="shared" si="209"/>
        <v>0</v>
      </c>
      <c r="H167" s="48"/>
      <c r="I167" s="48"/>
      <c r="J167" s="48"/>
      <c r="K167" s="48"/>
      <c r="L167" s="48"/>
      <c r="M167" s="48"/>
      <c r="N167" s="48"/>
      <c r="O167" s="48"/>
      <c r="P167" s="48"/>
      <c r="Q167" s="117"/>
      <c r="R167" s="215"/>
      <c r="S167" s="218"/>
      <c r="T167" s="31"/>
      <c r="U167" s="32"/>
      <c r="V167" s="32"/>
      <c r="W167" s="32"/>
      <c r="X167" s="32"/>
      <c r="Y167" s="32"/>
      <c r="Z167" s="32"/>
    </row>
    <row r="168" spans="2:26" ht="30.75" customHeight="1" x14ac:dyDescent="0.25">
      <c r="B168" s="210"/>
      <c r="C168" s="213"/>
      <c r="D168" s="55" t="s">
        <v>40</v>
      </c>
      <c r="E168" s="48" t="s">
        <v>29</v>
      </c>
      <c r="F168" s="48"/>
      <c r="G168" s="54">
        <f>SUM(H168:Q168)</f>
        <v>326.60000000000002</v>
      </c>
      <c r="H168" s="48"/>
      <c r="I168" s="48"/>
      <c r="J168" s="48">
        <v>326.60000000000002</v>
      </c>
      <c r="K168" s="48"/>
      <c r="L168" s="48"/>
      <c r="M168" s="48"/>
      <c r="N168" s="48"/>
      <c r="O168" s="48"/>
      <c r="P168" s="48"/>
      <c r="Q168" s="117"/>
      <c r="R168" s="216"/>
      <c r="S168" s="219"/>
      <c r="T168" s="31"/>
      <c r="U168" s="32"/>
      <c r="V168" s="32"/>
      <c r="W168" s="32"/>
      <c r="X168" s="32"/>
      <c r="Y168" s="32"/>
      <c r="Z168" s="32"/>
    </row>
    <row r="169" spans="2:26" ht="21.75" customHeight="1" x14ac:dyDescent="0.25">
      <c r="B169" s="221" t="s">
        <v>28</v>
      </c>
      <c r="C169" s="211" t="s">
        <v>154</v>
      </c>
      <c r="D169" s="55" t="s">
        <v>17</v>
      </c>
      <c r="E169" s="48" t="s">
        <v>210</v>
      </c>
      <c r="F169" s="53">
        <f>SUM(F170:F174)</f>
        <v>0</v>
      </c>
      <c r="G169" s="54">
        <f>SUM(G170:G174)</f>
        <v>9512.7000000000007</v>
      </c>
      <c r="H169" s="54">
        <f t="shared" ref="H169" si="210">SUM(H170:H174)</f>
        <v>0</v>
      </c>
      <c r="I169" s="54">
        <f t="shared" ref="I169" si="211">SUM(I170:I174)</f>
        <v>0</v>
      </c>
      <c r="J169" s="54">
        <f t="shared" ref="J169" si="212">SUM(J170:J174)</f>
        <v>437</v>
      </c>
      <c r="K169" s="54">
        <f t="shared" ref="K169" si="213">SUM(K170:K174)</f>
        <v>897.9</v>
      </c>
      <c r="L169" s="54">
        <f t="shared" ref="L169" si="214">SUM(L170:L174)</f>
        <v>1263.2</v>
      </c>
      <c r="M169" s="54">
        <f t="shared" ref="M169:N169" si="215">SUM(M170:M174)</f>
        <v>1274.8</v>
      </c>
      <c r="N169" s="54">
        <f t="shared" si="215"/>
        <v>1340.5</v>
      </c>
      <c r="O169" s="54">
        <f>SUM(O170:O174)</f>
        <v>1458.9</v>
      </c>
      <c r="P169" s="54">
        <f>SUM(P170:P174)</f>
        <v>1393</v>
      </c>
      <c r="Q169" s="54">
        <f>SUM(Q170:Q174)</f>
        <v>1447.4</v>
      </c>
      <c r="R169" s="214" t="s">
        <v>106</v>
      </c>
      <c r="S169" s="217" t="s">
        <v>226</v>
      </c>
      <c r="T169" s="31"/>
      <c r="U169" s="32"/>
      <c r="V169" s="32"/>
      <c r="W169" s="32"/>
      <c r="X169" s="32"/>
      <c r="Y169" s="32"/>
      <c r="Z169" s="32"/>
    </row>
    <row r="170" spans="2:26" ht="63.75" x14ac:dyDescent="0.25">
      <c r="B170" s="222"/>
      <c r="C170" s="212"/>
      <c r="D170" s="55" t="s">
        <v>19</v>
      </c>
      <c r="E170" s="119" t="s">
        <v>209</v>
      </c>
      <c r="F170" s="56">
        <f>F176</f>
        <v>0</v>
      </c>
      <c r="G170" s="54">
        <f t="shared" ref="G170:G179" si="216">SUM(H170:Q170)</f>
        <v>4299.3</v>
      </c>
      <c r="H170" s="56">
        <f>H176</f>
        <v>0</v>
      </c>
      <c r="I170" s="56">
        <f t="shared" ref="I170:P170" si="217">I176</f>
        <v>0</v>
      </c>
      <c r="J170" s="56">
        <f t="shared" si="217"/>
        <v>0</v>
      </c>
      <c r="K170" s="56">
        <f t="shared" si="217"/>
        <v>0</v>
      </c>
      <c r="L170" s="56">
        <f t="shared" si="217"/>
        <v>0</v>
      </c>
      <c r="M170" s="56">
        <f t="shared" si="217"/>
        <v>0</v>
      </c>
      <c r="N170" s="56">
        <f t="shared" si="217"/>
        <v>0</v>
      </c>
      <c r="O170" s="56">
        <f t="shared" ref="O170" si="218">O176</f>
        <v>1458.9</v>
      </c>
      <c r="P170" s="56">
        <f t="shared" si="217"/>
        <v>1393</v>
      </c>
      <c r="Q170" s="56">
        <f t="shared" ref="Q170" si="219">Q176</f>
        <v>1447.4</v>
      </c>
      <c r="R170" s="215"/>
      <c r="S170" s="218"/>
      <c r="T170" s="31"/>
      <c r="U170" s="32"/>
      <c r="V170" s="32"/>
      <c r="W170" s="32"/>
      <c r="X170" s="32"/>
      <c r="Y170" s="32"/>
      <c r="Z170" s="32"/>
    </row>
    <row r="171" spans="2:26" ht="63.75" x14ac:dyDescent="0.25">
      <c r="B171" s="222"/>
      <c r="C171" s="212"/>
      <c r="D171" s="55" t="s">
        <v>20</v>
      </c>
      <c r="E171" s="48" t="s">
        <v>198</v>
      </c>
      <c r="F171" s="56">
        <f t="shared" ref="F171:F173" si="220">F177</f>
        <v>0</v>
      </c>
      <c r="G171" s="54">
        <f t="shared" si="216"/>
        <v>5213.4000000000005</v>
      </c>
      <c r="H171" s="56">
        <f t="shared" ref="H171:P171" si="221">H177</f>
        <v>0</v>
      </c>
      <c r="I171" s="56">
        <f t="shared" si="221"/>
        <v>0</v>
      </c>
      <c r="J171" s="56">
        <f t="shared" si="221"/>
        <v>437</v>
      </c>
      <c r="K171" s="56">
        <f t="shared" si="221"/>
        <v>897.9</v>
      </c>
      <c r="L171" s="56">
        <f t="shared" si="221"/>
        <v>1263.2</v>
      </c>
      <c r="M171" s="56">
        <f t="shared" si="221"/>
        <v>1274.8</v>
      </c>
      <c r="N171" s="56">
        <f t="shared" si="221"/>
        <v>1340.5</v>
      </c>
      <c r="O171" s="56">
        <f t="shared" ref="O171" si="222">O177</f>
        <v>0</v>
      </c>
      <c r="P171" s="56">
        <f t="shared" si="221"/>
        <v>0</v>
      </c>
      <c r="Q171" s="56">
        <f t="shared" ref="Q171" si="223">Q177</f>
        <v>0</v>
      </c>
      <c r="R171" s="215"/>
      <c r="S171" s="218"/>
      <c r="T171" s="31"/>
      <c r="U171" s="32"/>
      <c r="V171" s="32"/>
      <c r="W171" s="32"/>
      <c r="X171" s="32"/>
      <c r="Y171" s="32"/>
      <c r="Z171" s="32"/>
    </row>
    <row r="172" spans="2:26" ht="38.25" x14ac:dyDescent="0.25">
      <c r="B172" s="222"/>
      <c r="C172" s="212"/>
      <c r="D172" s="55" t="s">
        <v>22</v>
      </c>
      <c r="E172" s="48"/>
      <c r="F172" s="56">
        <f t="shared" si="220"/>
        <v>0</v>
      </c>
      <c r="G172" s="54">
        <f t="shared" si="216"/>
        <v>0</v>
      </c>
      <c r="H172" s="56">
        <f t="shared" ref="H172:P172" si="224">H178</f>
        <v>0</v>
      </c>
      <c r="I172" s="56">
        <f t="shared" si="224"/>
        <v>0</v>
      </c>
      <c r="J172" s="56">
        <f t="shared" si="224"/>
        <v>0</v>
      </c>
      <c r="K172" s="56">
        <f t="shared" si="224"/>
        <v>0</v>
      </c>
      <c r="L172" s="56">
        <f t="shared" si="224"/>
        <v>0</v>
      </c>
      <c r="M172" s="56">
        <f t="shared" si="224"/>
        <v>0</v>
      </c>
      <c r="N172" s="56">
        <f t="shared" si="224"/>
        <v>0</v>
      </c>
      <c r="O172" s="56">
        <f t="shared" ref="O172" si="225">O178</f>
        <v>0</v>
      </c>
      <c r="P172" s="56">
        <f t="shared" si="224"/>
        <v>0</v>
      </c>
      <c r="Q172" s="56">
        <f t="shared" ref="Q172" si="226">Q178</f>
        <v>0</v>
      </c>
      <c r="R172" s="215"/>
      <c r="S172" s="218"/>
      <c r="T172" s="31"/>
      <c r="U172" s="32"/>
      <c r="V172" s="32"/>
      <c r="W172" s="32"/>
      <c r="X172" s="32"/>
      <c r="Y172" s="32"/>
      <c r="Z172" s="32"/>
    </row>
    <row r="173" spans="2:26" ht="51.75" customHeight="1" x14ac:dyDescent="0.25">
      <c r="B173" s="222"/>
      <c r="C173" s="212"/>
      <c r="D173" s="55" t="s">
        <v>23</v>
      </c>
      <c r="E173" s="48"/>
      <c r="F173" s="56">
        <f t="shared" si="220"/>
        <v>0</v>
      </c>
      <c r="G173" s="54">
        <f t="shared" si="216"/>
        <v>0</v>
      </c>
      <c r="H173" s="56">
        <f>H179</f>
        <v>0</v>
      </c>
      <c r="I173" s="56">
        <f t="shared" ref="I173:P173" si="227">I179</f>
        <v>0</v>
      </c>
      <c r="J173" s="56">
        <f t="shared" si="227"/>
        <v>0</v>
      </c>
      <c r="K173" s="56">
        <f t="shared" si="227"/>
        <v>0</v>
      </c>
      <c r="L173" s="56">
        <f t="shared" si="227"/>
        <v>0</v>
      </c>
      <c r="M173" s="56">
        <f t="shared" si="227"/>
        <v>0</v>
      </c>
      <c r="N173" s="56">
        <f t="shared" si="227"/>
        <v>0</v>
      </c>
      <c r="O173" s="56">
        <f t="shared" ref="O173" si="228">O179</f>
        <v>0</v>
      </c>
      <c r="P173" s="56">
        <f t="shared" si="227"/>
        <v>0</v>
      </c>
      <c r="Q173" s="56">
        <f t="shared" ref="Q173" si="229">Q179</f>
        <v>0</v>
      </c>
      <c r="R173" s="215"/>
      <c r="S173" s="218"/>
      <c r="T173" s="31"/>
      <c r="U173" s="32"/>
      <c r="V173" s="32"/>
      <c r="W173" s="32"/>
      <c r="X173" s="32"/>
      <c r="Y173" s="32"/>
      <c r="Z173" s="32"/>
    </row>
    <row r="174" spans="2:26" ht="23.25" customHeight="1" x14ac:dyDescent="0.25">
      <c r="B174" s="223"/>
      <c r="C174" s="213"/>
      <c r="D174" s="55" t="s">
        <v>40</v>
      </c>
      <c r="E174" s="48"/>
      <c r="F174" s="56">
        <f>F180</f>
        <v>0</v>
      </c>
      <c r="G174" s="54">
        <f t="shared" si="216"/>
        <v>0</v>
      </c>
      <c r="H174" s="56">
        <f>H180</f>
        <v>0</v>
      </c>
      <c r="I174" s="56">
        <f t="shared" ref="I174" si="230">I180</f>
        <v>0</v>
      </c>
      <c r="J174" s="56">
        <f>J180</f>
        <v>0</v>
      </c>
      <c r="K174" s="56">
        <f>K180</f>
        <v>0</v>
      </c>
      <c r="L174" s="56">
        <f t="shared" ref="L174:M174" si="231">L180</f>
        <v>0</v>
      </c>
      <c r="M174" s="56">
        <f t="shared" si="231"/>
        <v>0</v>
      </c>
      <c r="N174" s="56">
        <f>N180</f>
        <v>0</v>
      </c>
      <c r="O174" s="56">
        <f>O180</f>
        <v>0</v>
      </c>
      <c r="P174" s="56">
        <f>P180</f>
        <v>0</v>
      </c>
      <c r="Q174" s="56">
        <f>Q180</f>
        <v>0</v>
      </c>
      <c r="R174" s="216"/>
      <c r="S174" s="219"/>
      <c r="T174" s="31"/>
      <c r="U174" s="32"/>
      <c r="V174" s="32"/>
      <c r="W174" s="32"/>
      <c r="X174" s="32"/>
      <c r="Y174" s="32"/>
      <c r="Z174" s="32"/>
    </row>
    <row r="175" spans="2:26" ht="20.25" customHeight="1" x14ac:dyDescent="0.25">
      <c r="B175" s="208" t="s">
        <v>45</v>
      </c>
      <c r="C175" s="211" t="s">
        <v>243</v>
      </c>
      <c r="D175" s="55" t="s">
        <v>17</v>
      </c>
      <c r="E175" s="48" t="s">
        <v>210</v>
      </c>
      <c r="F175" s="53">
        <f>SUM(F176:F180)</f>
        <v>0</v>
      </c>
      <c r="G175" s="54">
        <f t="shared" ref="G175:M175" si="232">SUM(G176:G180)</f>
        <v>9512.7000000000007</v>
      </c>
      <c r="H175" s="54">
        <f t="shared" si="232"/>
        <v>0</v>
      </c>
      <c r="I175" s="54">
        <f t="shared" si="232"/>
        <v>0</v>
      </c>
      <c r="J175" s="54">
        <f t="shared" si="232"/>
        <v>437</v>
      </c>
      <c r="K175" s="54">
        <f t="shared" si="232"/>
        <v>897.9</v>
      </c>
      <c r="L175" s="54">
        <f t="shared" si="232"/>
        <v>1263.2</v>
      </c>
      <c r="M175" s="54">
        <f t="shared" si="232"/>
        <v>1274.8</v>
      </c>
      <c r="N175" s="54">
        <f>SUM(N176:N180)</f>
        <v>1340.5</v>
      </c>
      <c r="O175" s="54">
        <f>SUM(O176:O180)</f>
        <v>1458.9</v>
      </c>
      <c r="P175" s="54">
        <f>SUM(P176:P180)</f>
        <v>1393</v>
      </c>
      <c r="Q175" s="54">
        <f>SUM(Q176:Q180)</f>
        <v>1447.4</v>
      </c>
      <c r="R175" s="214" t="s">
        <v>106</v>
      </c>
      <c r="S175" s="217" t="s">
        <v>225</v>
      </c>
      <c r="T175" s="31"/>
      <c r="U175" s="32"/>
      <c r="V175" s="32"/>
      <c r="W175" s="32"/>
      <c r="X175" s="32"/>
      <c r="Y175" s="32"/>
      <c r="Z175" s="32"/>
    </row>
    <row r="176" spans="2:26" ht="63.75" x14ac:dyDescent="0.25">
      <c r="B176" s="209"/>
      <c r="C176" s="212"/>
      <c r="D176" s="55" t="s">
        <v>19</v>
      </c>
      <c r="E176" s="119" t="s">
        <v>209</v>
      </c>
      <c r="F176" s="48"/>
      <c r="G176" s="54">
        <f t="shared" si="216"/>
        <v>4299.3</v>
      </c>
      <c r="H176" s="48"/>
      <c r="I176" s="48"/>
      <c r="J176" s="48"/>
      <c r="K176" s="48"/>
      <c r="L176" s="48"/>
      <c r="M176" s="48"/>
      <c r="N176" s="48"/>
      <c r="O176" s="48">
        <v>1458.9</v>
      </c>
      <c r="P176" s="58">
        <v>1393</v>
      </c>
      <c r="Q176" s="117">
        <v>1447.4</v>
      </c>
      <c r="R176" s="215"/>
      <c r="S176" s="218"/>
      <c r="T176" s="31"/>
      <c r="U176" s="32"/>
      <c r="V176" s="32"/>
      <c r="W176" s="32"/>
      <c r="X176" s="32"/>
      <c r="Y176" s="32"/>
      <c r="Z176" s="32"/>
    </row>
    <row r="177" spans="2:26" ht="63.75" x14ac:dyDescent="0.25">
      <c r="B177" s="209"/>
      <c r="C177" s="212"/>
      <c r="D177" s="55" t="s">
        <v>20</v>
      </c>
      <c r="E177" s="48" t="s">
        <v>198</v>
      </c>
      <c r="F177" s="48"/>
      <c r="G177" s="54">
        <f t="shared" si="216"/>
        <v>5213.4000000000005</v>
      </c>
      <c r="H177" s="48"/>
      <c r="I177" s="48"/>
      <c r="J177" s="58">
        <v>437</v>
      </c>
      <c r="K177" s="48">
        <v>897.9</v>
      </c>
      <c r="L177" s="48">
        <v>1263.2</v>
      </c>
      <c r="M177" s="48">
        <v>1274.8</v>
      </c>
      <c r="N177" s="48">
        <v>1340.5</v>
      </c>
      <c r="O177" s="58"/>
      <c r="P177" s="48"/>
      <c r="Q177" s="117"/>
      <c r="R177" s="215"/>
      <c r="S177" s="218"/>
      <c r="T177" s="31"/>
      <c r="U177" s="32"/>
      <c r="V177" s="32"/>
      <c r="W177" s="32"/>
      <c r="X177" s="32"/>
      <c r="Y177" s="32"/>
      <c r="Z177" s="32"/>
    </row>
    <row r="178" spans="2:26" ht="40.5" customHeight="1" x14ac:dyDescent="0.25">
      <c r="B178" s="209"/>
      <c r="C178" s="212"/>
      <c r="D178" s="55" t="s">
        <v>22</v>
      </c>
      <c r="E178" s="48"/>
      <c r="F178" s="48"/>
      <c r="G178" s="54">
        <f t="shared" si="216"/>
        <v>0</v>
      </c>
      <c r="H178" s="48"/>
      <c r="I178" s="48"/>
      <c r="J178" s="48"/>
      <c r="K178" s="48"/>
      <c r="L178" s="48"/>
      <c r="M178" s="48"/>
      <c r="N178" s="48"/>
      <c r="O178" s="48"/>
      <c r="P178" s="48"/>
      <c r="Q178" s="117"/>
      <c r="R178" s="215"/>
      <c r="S178" s="218"/>
      <c r="T178" s="31"/>
      <c r="U178" s="32"/>
      <c r="V178" s="32"/>
      <c r="W178" s="32"/>
      <c r="X178" s="32"/>
      <c r="Y178" s="32"/>
      <c r="Z178" s="32"/>
    </row>
    <row r="179" spans="2:26" ht="55.5" customHeight="1" x14ac:dyDescent="0.25">
      <c r="B179" s="209"/>
      <c r="C179" s="212"/>
      <c r="D179" s="55" t="s">
        <v>23</v>
      </c>
      <c r="E179" s="48"/>
      <c r="F179" s="48"/>
      <c r="G179" s="54">
        <f t="shared" si="216"/>
        <v>0</v>
      </c>
      <c r="H179" s="48"/>
      <c r="I179" s="48"/>
      <c r="J179" s="48"/>
      <c r="K179" s="48"/>
      <c r="L179" s="48"/>
      <c r="M179" s="48"/>
      <c r="N179" s="48"/>
      <c r="O179" s="48"/>
      <c r="P179" s="48"/>
      <c r="Q179" s="117"/>
      <c r="R179" s="215"/>
      <c r="S179" s="218"/>
      <c r="T179" s="31"/>
      <c r="U179" s="32"/>
      <c r="V179" s="32"/>
      <c r="W179" s="32"/>
      <c r="X179" s="32"/>
      <c r="Y179" s="32"/>
      <c r="Z179" s="32"/>
    </row>
    <row r="180" spans="2:26" ht="19.5" customHeight="1" x14ac:dyDescent="0.25">
      <c r="B180" s="209"/>
      <c r="C180" s="212"/>
      <c r="D180" s="59" t="s">
        <v>40</v>
      </c>
      <c r="E180" s="60"/>
      <c r="F180" s="60"/>
      <c r="G180" s="54">
        <f>SUM(H180:Q180)</f>
        <v>0</v>
      </c>
      <c r="H180" s="60"/>
      <c r="I180" s="60"/>
      <c r="J180" s="60"/>
      <c r="K180" s="60"/>
      <c r="L180" s="60"/>
      <c r="M180" s="60"/>
      <c r="N180" s="60"/>
      <c r="O180" s="60"/>
      <c r="P180" s="60"/>
      <c r="Q180" s="81"/>
      <c r="R180" s="216"/>
      <c r="S180" s="218"/>
      <c r="T180" s="31"/>
      <c r="U180" s="32"/>
      <c r="V180" s="32"/>
      <c r="W180" s="32"/>
      <c r="X180" s="32"/>
      <c r="Y180" s="32"/>
      <c r="Z180" s="32"/>
    </row>
    <row r="181" spans="2:26" ht="24" customHeight="1" x14ac:dyDescent="0.25">
      <c r="B181" s="221" t="s">
        <v>31</v>
      </c>
      <c r="C181" s="211" t="s">
        <v>173</v>
      </c>
      <c r="D181" s="55" t="s">
        <v>17</v>
      </c>
      <c r="E181" s="48" t="s">
        <v>208</v>
      </c>
      <c r="F181" s="53">
        <f t="shared" ref="F181:Q181" si="233">SUM(F182:F186)</f>
        <v>0</v>
      </c>
      <c r="G181" s="54">
        <f t="shared" si="233"/>
        <v>24333.626</v>
      </c>
      <c r="H181" s="54">
        <f t="shared" si="233"/>
        <v>321.5</v>
      </c>
      <c r="I181" s="54">
        <f t="shared" si="233"/>
        <v>472.4</v>
      </c>
      <c r="J181" s="54">
        <f t="shared" si="233"/>
        <v>323.39999999999998</v>
      </c>
      <c r="K181" s="54">
        <f t="shared" si="233"/>
        <v>8744.8860000000004</v>
      </c>
      <c r="L181" s="54">
        <f t="shared" si="233"/>
        <v>5906.5</v>
      </c>
      <c r="M181" s="54">
        <f t="shared" si="233"/>
        <v>5101.1000000000004</v>
      </c>
      <c r="N181" s="54">
        <f t="shared" si="233"/>
        <v>698.54000000000008</v>
      </c>
      <c r="O181" s="54">
        <f t="shared" si="233"/>
        <v>2765.2999999999997</v>
      </c>
      <c r="P181" s="54">
        <f t="shared" si="233"/>
        <v>0</v>
      </c>
      <c r="Q181" s="54">
        <f t="shared" si="233"/>
        <v>0</v>
      </c>
      <c r="R181" s="214" t="s">
        <v>107</v>
      </c>
      <c r="S181" s="217" t="s">
        <v>222</v>
      </c>
      <c r="T181" s="31"/>
      <c r="U181" s="32"/>
      <c r="V181" s="32"/>
      <c r="W181" s="32"/>
      <c r="X181" s="32"/>
      <c r="Y181" s="32"/>
      <c r="Z181" s="32"/>
    </row>
    <row r="182" spans="2:26" ht="72.75" customHeight="1" x14ac:dyDescent="0.25">
      <c r="B182" s="222"/>
      <c r="C182" s="212"/>
      <c r="D182" s="55" t="s">
        <v>19</v>
      </c>
      <c r="E182" s="48" t="s">
        <v>206</v>
      </c>
      <c r="F182" s="56">
        <f>F188</f>
        <v>0</v>
      </c>
      <c r="G182" s="54">
        <f t="shared" ref="G182:G191" si="234">SUM(H182:Q182)</f>
        <v>10333.200000000001</v>
      </c>
      <c r="H182" s="56">
        <f>H188+H194</f>
        <v>0</v>
      </c>
      <c r="I182" s="56">
        <f t="shared" ref="I182:P182" si="235">I188+I194</f>
        <v>0</v>
      </c>
      <c r="J182" s="56">
        <f t="shared" si="235"/>
        <v>0</v>
      </c>
      <c r="K182" s="56">
        <f t="shared" si="235"/>
        <v>4255</v>
      </c>
      <c r="L182" s="56">
        <f t="shared" si="235"/>
        <v>1406.5</v>
      </c>
      <c r="M182" s="56">
        <f t="shared" si="235"/>
        <v>1301.0999999999999</v>
      </c>
      <c r="N182" s="56">
        <f>N188+N194</f>
        <v>605.30000000000007</v>
      </c>
      <c r="O182" s="56">
        <f t="shared" si="235"/>
        <v>2765.2999999999997</v>
      </c>
      <c r="P182" s="56">
        <f t="shared" si="235"/>
        <v>0</v>
      </c>
      <c r="Q182" s="56">
        <f t="shared" ref="Q182" si="236">Q188+Q194</f>
        <v>0</v>
      </c>
      <c r="R182" s="215"/>
      <c r="S182" s="218"/>
      <c r="T182" s="31"/>
      <c r="U182" s="32"/>
      <c r="V182" s="32"/>
      <c r="W182" s="32"/>
      <c r="X182" s="32"/>
      <c r="Y182" s="32"/>
      <c r="Z182" s="32"/>
    </row>
    <row r="183" spans="2:26" ht="70.5" customHeight="1" x14ac:dyDescent="0.25">
      <c r="B183" s="222"/>
      <c r="C183" s="212"/>
      <c r="D183" s="55" t="s">
        <v>20</v>
      </c>
      <c r="E183" s="48"/>
      <c r="F183" s="56">
        <f>F189</f>
        <v>0</v>
      </c>
      <c r="G183" s="54">
        <f t="shared" si="234"/>
        <v>0</v>
      </c>
      <c r="H183" s="56">
        <f t="shared" ref="H183:P183" si="237">H189+H195</f>
        <v>0</v>
      </c>
      <c r="I183" s="56">
        <f t="shared" si="237"/>
        <v>0</v>
      </c>
      <c r="J183" s="56">
        <f t="shared" si="237"/>
        <v>0</v>
      </c>
      <c r="K183" s="56">
        <f t="shared" si="237"/>
        <v>0</v>
      </c>
      <c r="L183" s="56">
        <f t="shared" si="237"/>
        <v>0</v>
      </c>
      <c r="M183" s="56">
        <f t="shared" si="237"/>
        <v>0</v>
      </c>
      <c r="N183" s="56">
        <f t="shared" si="237"/>
        <v>0</v>
      </c>
      <c r="O183" s="56">
        <f t="shared" si="237"/>
        <v>0</v>
      </c>
      <c r="P183" s="56">
        <f t="shared" si="237"/>
        <v>0</v>
      </c>
      <c r="Q183" s="56">
        <f t="shared" ref="Q183" si="238">Q189+Q195</f>
        <v>0</v>
      </c>
      <c r="R183" s="215"/>
      <c r="S183" s="218"/>
      <c r="T183" s="31"/>
      <c r="U183" s="32"/>
      <c r="V183" s="32"/>
      <c r="W183" s="32"/>
      <c r="X183" s="32"/>
      <c r="Y183" s="32"/>
      <c r="Z183" s="32"/>
    </row>
    <row r="184" spans="2:26" ht="50.25" customHeight="1" x14ac:dyDescent="0.25">
      <c r="B184" s="222"/>
      <c r="C184" s="212"/>
      <c r="D184" s="55" t="s">
        <v>22</v>
      </c>
      <c r="E184" s="48"/>
      <c r="F184" s="56">
        <f>F190</f>
        <v>0</v>
      </c>
      <c r="G184" s="54">
        <f t="shared" si="234"/>
        <v>0</v>
      </c>
      <c r="H184" s="56">
        <f t="shared" ref="H184:P184" si="239">H190+H196</f>
        <v>0</v>
      </c>
      <c r="I184" s="56">
        <f t="shared" si="239"/>
        <v>0</v>
      </c>
      <c r="J184" s="56">
        <f t="shared" si="239"/>
        <v>0</v>
      </c>
      <c r="K184" s="56">
        <f t="shared" si="239"/>
        <v>0</v>
      </c>
      <c r="L184" s="56">
        <f t="shared" si="239"/>
        <v>0</v>
      </c>
      <c r="M184" s="56">
        <f t="shared" si="239"/>
        <v>0</v>
      </c>
      <c r="N184" s="56">
        <f t="shared" si="239"/>
        <v>0</v>
      </c>
      <c r="O184" s="56">
        <f t="shared" si="239"/>
        <v>0</v>
      </c>
      <c r="P184" s="56">
        <f t="shared" si="239"/>
        <v>0</v>
      </c>
      <c r="Q184" s="56">
        <f t="shared" ref="Q184" si="240">Q190+Q196</f>
        <v>0</v>
      </c>
      <c r="R184" s="215"/>
      <c r="S184" s="218"/>
      <c r="T184" s="31"/>
      <c r="U184" s="32"/>
      <c r="V184" s="32"/>
      <c r="W184" s="32"/>
      <c r="X184" s="32"/>
      <c r="Y184" s="32"/>
      <c r="Z184" s="32"/>
    </row>
    <row r="185" spans="2:26" ht="56.25" customHeight="1" x14ac:dyDescent="0.25">
      <c r="B185" s="222"/>
      <c r="C185" s="212"/>
      <c r="D185" s="55" t="s">
        <v>23</v>
      </c>
      <c r="E185" s="48" t="s">
        <v>197</v>
      </c>
      <c r="F185" s="56">
        <f>F191</f>
        <v>0</v>
      </c>
      <c r="G185" s="54">
        <f t="shared" si="234"/>
        <v>2591.9259999999999</v>
      </c>
      <c r="H185" s="56">
        <f t="shared" ref="H185:P185" si="241">H191+H197</f>
        <v>321.5</v>
      </c>
      <c r="I185" s="56">
        <f t="shared" si="241"/>
        <v>472.4</v>
      </c>
      <c r="J185" s="56">
        <f t="shared" si="241"/>
        <v>150</v>
      </c>
      <c r="K185" s="56">
        <f t="shared" si="241"/>
        <v>1489.886</v>
      </c>
      <c r="L185" s="56">
        <f t="shared" si="241"/>
        <v>100</v>
      </c>
      <c r="M185" s="56">
        <f t="shared" si="241"/>
        <v>0</v>
      </c>
      <c r="N185" s="56">
        <f t="shared" si="241"/>
        <v>58.14</v>
      </c>
      <c r="O185" s="56">
        <f t="shared" si="241"/>
        <v>0</v>
      </c>
      <c r="P185" s="56">
        <f t="shared" si="241"/>
        <v>0</v>
      </c>
      <c r="Q185" s="56">
        <f t="shared" ref="Q185" si="242">Q191+Q197</f>
        <v>0</v>
      </c>
      <c r="R185" s="215"/>
      <c r="S185" s="218"/>
      <c r="T185" s="31"/>
      <c r="U185" s="32"/>
      <c r="V185" s="32"/>
      <c r="W185" s="32"/>
      <c r="X185" s="32"/>
      <c r="Y185" s="32"/>
      <c r="Z185" s="32"/>
    </row>
    <row r="186" spans="2:26" ht="33" customHeight="1" x14ac:dyDescent="0.25">
      <c r="B186" s="223"/>
      <c r="C186" s="213"/>
      <c r="D186" s="55" t="s">
        <v>40</v>
      </c>
      <c r="E186" s="48" t="s">
        <v>207</v>
      </c>
      <c r="F186" s="56">
        <f>F192</f>
        <v>0</v>
      </c>
      <c r="G186" s="54">
        <f t="shared" si="234"/>
        <v>11408.5</v>
      </c>
      <c r="H186" s="56">
        <f t="shared" ref="H186:P186" si="243">H192+H198</f>
        <v>0</v>
      </c>
      <c r="I186" s="56">
        <f t="shared" si="243"/>
        <v>0</v>
      </c>
      <c r="J186" s="56">
        <f t="shared" si="243"/>
        <v>173.4</v>
      </c>
      <c r="K186" s="56">
        <f t="shared" si="243"/>
        <v>3000</v>
      </c>
      <c r="L186" s="56">
        <f t="shared" si="243"/>
        <v>4400</v>
      </c>
      <c r="M186" s="56">
        <f t="shared" si="243"/>
        <v>3800</v>
      </c>
      <c r="N186" s="56">
        <f t="shared" si="243"/>
        <v>35.1</v>
      </c>
      <c r="O186" s="56">
        <f t="shared" si="243"/>
        <v>0</v>
      </c>
      <c r="P186" s="56">
        <f t="shared" si="243"/>
        <v>0</v>
      </c>
      <c r="Q186" s="56">
        <f t="shared" ref="Q186" si="244">Q192+Q198</f>
        <v>0</v>
      </c>
      <c r="R186" s="216"/>
      <c r="S186" s="219"/>
      <c r="T186" s="31"/>
      <c r="U186" s="32"/>
      <c r="V186" s="32"/>
      <c r="W186" s="32"/>
      <c r="X186" s="32"/>
      <c r="Y186" s="32"/>
      <c r="Z186" s="32"/>
    </row>
    <row r="187" spans="2:26" ht="29.25" customHeight="1" x14ac:dyDescent="0.25">
      <c r="B187" s="208" t="s">
        <v>46</v>
      </c>
      <c r="C187" s="211" t="s">
        <v>244</v>
      </c>
      <c r="D187" s="55" t="s">
        <v>17</v>
      </c>
      <c r="E187" s="48" t="s">
        <v>199</v>
      </c>
      <c r="F187" s="53">
        <f t="shared" ref="F187:Q187" si="245">SUM(F188:F192)</f>
        <v>0</v>
      </c>
      <c r="G187" s="54">
        <f t="shared" si="245"/>
        <v>2595.0259999999998</v>
      </c>
      <c r="H187" s="54">
        <f t="shared" si="245"/>
        <v>321.5</v>
      </c>
      <c r="I187" s="54">
        <f t="shared" si="245"/>
        <v>472.4</v>
      </c>
      <c r="J187" s="54">
        <f t="shared" si="245"/>
        <v>150</v>
      </c>
      <c r="K187" s="66">
        <f t="shared" si="245"/>
        <v>1489.886</v>
      </c>
      <c r="L187" s="54">
        <f t="shared" si="245"/>
        <v>100</v>
      </c>
      <c r="M187" s="54">
        <f t="shared" si="245"/>
        <v>0</v>
      </c>
      <c r="N187" s="54">
        <f t="shared" si="245"/>
        <v>61.24</v>
      </c>
      <c r="O187" s="54">
        <f t="shared" si="245"/>
        <v>0</v>
      </c>
      <c r="P187" s="54">
        <f t="shared" si="245"/>
        <v>0</v>
      </c>
      <c r="Q187" s="54">
        <f t="shared" si="245"/>
        <v>0</v>
      </c>
      <c r="R187" s="214" t="s">
        <v>107</v>
      </c>
      <c r="S187" s="217" t="s">
        <v>140</v>
      </c>
      <c r="T187" s="31"/>
      <c r="U187" s="32"/>
      <c r="V187" s="32"/>
      <c r="W187" s="32"/>
      <c r="X187" s="32"/>
      <c r="Y187" s="32"/>
      <c r="Z187" s="32"/>
    </row>
    <row r="188" spans="2:26" ht="69.75" customHeight="1" x14ac:dyDescent="0.25">
      <c r="B188" s="209"/>
      <c r="C188" s="212"/>
      <c r="D188" s="55" t="s">
        <v>19</v>
      </c>
      <c r="E188" s="48" t="s">
        <v>128</v>
      </c>
      <c r="F188" s="48"/>
      <c r="G188" s="54">
        <f t="shared" si="234"/>
        <v>3.1</v>
      </c>
      <c r="H188" s="48"/>
      <c r="I188" s="48"/>
      <c r="J188" s="48"/>
      <c r="K188" s="58"/>
      <c r="L188" s="48"/>
      <c r="M188" s="48"/>
      <c r="N188" s="48">
        <v>3.1</v>
      </c>
      <c r="O188" s="48"/>
      <c r="P188" s="48"/>
      <c r="Q188" s="117"/>
      <c r="R188" s="215"/>
      <c r="S188" s="218"/>
      <c r="T188" s="31"/>
      <c r="U188" s="32"/>
      <c r="V188" s="32"/>
      <c r="W188" s="32"/>
      <c r="X188" s="32"/>
      <c r="Y188" s="32"/>
      <c r="Z188" s="32"/>
    </row>
    <row r="189" spans="2:26" ht="76.5" customHeight="1" x14ac:dyDescent="0.25">
      <c r="B189" s="209"/>
      <c r="C189" s="212"/>
      <c r="D189" s="55" t="s">
        <v>20</v>
      </c>
      <c r="E189" s="48"/>
      <c r="F189" s="48"/>
      <c r="G189" s="54">
        <f t="shared" si="234"/>
        <v>0</v>
      </c>
      <c r="H189" s="48"/>
      <c r="I189" s="48"/>
      <c r="J189" s="48"/>
      <c r="K189" s="48"/>
      <c r="L189" s="48"/>
      <c r="M189" s="48"/>
      <c r="N189" s="48"/>
      <c r="O189" s="48"/>
      <c r="P189" s="48"/>
      <c r="Q189" s="117"/>
      <c r="R189" s="215"/>
      <c r="S189" s="218"/>
      <c r="T189" s="29"/>
      <c r="U189" s="30"/>
      <c r="V189" s="30"/>
      <c r="W189" s="30"/>
      <c r="X189" s="30"/>
      <c r="Y189" s="30"/>
      <c r="Z189" s="30"/>
    </row>
    <row r="190" spans="2:26" ht="43.5" customHeight="1" x14ac:dyDescent="0.25">
      <c r="B190" s="209"/>
      <c r="C190" s="212"/>
      <c r="D190" s="55" t="s">
        <v>22</v>
      </c>
      <c r="E190" s="48"/>
      <c r="F190" s="48"/>
      <c r="G190" s="54">
        <f t="shared" si="234"/>
        <v>0</v>
      </c>
      <c r="H190" s="48"/>
      <c r="I190" s="48"/>
      <c r="J190" s="48"/>
      <c r="K190" s="48"/>
      <c r="L190" s="48"/>
      <c r="M190" s="48"/>
      <c r="N190" s="48"/>
      <c r="O190" s="48"/>
      <c r="P190" s="48"/>
      <c r="Q190" s="117"/>
      <c r="R190" s="215"/>
      <c r="S190" s="218"/>
      <c r="T190" s="31"/>
      <c r="U190" s="32"/>
      <c r="V190" s="32"/>
      <c r="W190" s="32"/>
      <c r="X190" s="32"/>
      <c r="Y190" s="32"/>
      <c r="Z190" s="32"/>
    </row>
    <row r="191" spans="2:26" ht="60" customHeight="1" x14ac:dyDescent="0.25">
      <c r="B191" s="209"/>
      <c r="C191" s="212"/>
      <c r="D191" s="55" t="s">
        <v>23</v>
      </c>
      <c r="E191" s="48" t="s">
        <v>197</v>
      </c>
      <c r="F191" s="48"/>
      <c r="G191" s="54">
        <f t="shared" si="234"/>
        <v>2591.9259999999999</v>
      </c>
      <c r="H191" s="48">
        <v>321.5</v>
      </c>
      <c r="I191" s="48">
        <v>472.4</v>
      </c>
      <c r="J191" s="58">
        <v>150</v>
      </c>
      <c r="K191" s="65">
        <v>1489.886</v>
      </c>
      <c r="L191" s="58">
        <v>100</v>
      </c>
      <c r="M191" s="48"/>
      <c r="N191" s="48">
        <v>58.14</v>
      </c>
      <c r="O191" s="48"/>
      <c r="P191" s="48"/>
      <c r="Q191" s="117"/>
      <c r="R191" s="215"/>
      <c r="S191" s="218"/>
      <c r="T191" s="31"/>
      <c r="U191" s="32"/>
      <c r="V191" s="32"/>
      <c r="W191" s="32"/>
      <c r="X191" s="32"/>
      <c r="Y191" s="32"/>
      <c r="Z191" s="32"/>
    </row>
    <row r="192" spans="2:26" ht="21.75" customHeight="1" x14ac:dyDescent="0.25">
      <c r="B192" s="210"/>
      <c r="C192" s="213"/>
      <c r="D192" s="55" t="s">
        <v>40</v>
      </c>
      <c r="E192" s="48"/>
      <c r="F192" s="48"/>
      <c r="G192" s="54">
        <f>SUM(H192:Q192)</f>
        <v>0</v>
      </c>
      <c r="H192" s="48"/>
      <c r="I192" s="48"/>
      <c r="J192" s="48"/>
      <c r="K192" s="58"/>
      <c r="L192" s="58"/>
      <c r="M192" s="48"/>
      <c r="N192" s="48"/>
      <c r="O192" s="48"/>
      <c r="P192" s="48"/>
      <c r="Q192" s="117"/>
      <c r="R192" s="216"/>
      <c r="S192" s="219"/>
      <c r="T192" s="31"/>
      <c r="U192" s="32"/>
      <c r="V192" s="32"/>
      <c r="W192" s="32"/>
      <c r="X192" s="32"/>
      <c r="Y192" s="32"/>
      <c r="Z192" s="32"/>
    </row>
    <row r="193" spans="2:26" ht="25.5" customHeight="1" x14ac:dyDescent="0.25">
      <c r="B193" s="208" t="s">
        <v>126</v>
      </c>
      <c r="C193" s="211" t="s">
        <v>245</v>
      </c>
      <c r="D193" s="55" t="s">
        <v>17</v>
      </c>
      <c r="E193" s="119" t="s">
        <v>206</v>
      </c>
      <c r="F193" s="53">
        <f t="shared" ref="F193:Q193" si="246">SUM(F194:F198)</f>
        <v>0</v>
      </c>
      <c r="G193" s="54">
        <f t="shared" si="246"/>
        <v>21738.6</v>
      </c>
      <c r="H193" s="54">
        <f t="shared" si="246"/>
        <v>0</v>
      </c>
      <c r="I193" s="54">
        <f t="shared" si="246"/>
        <v>0</v>
      </c>
      <c r="J193" s="54">
        <f t="shared" si="246"/>
        <v>173.4</v>
      </c>
      <c r="K193" s="54">
        <f t="shared" si="246"/>
        <v>7255</v>
      </c>
      <c r="L193" s="54">
        <f t="shared" si="246"/>
        <v>5806.5</v>
      </c>
      <c r="M193" s="54">
        <f t="shared" si="246"/>
        <v>5101.1000000000004</v>
      </c>
      <c r="N193" s="54">
        <f t="shared" si="246"/>
        <v>637.30000000000007</v>
      </c>
      <c r="O193" s="54">
        <f t="shared" si="246"/>
        <v>2765.2999999999997</v>
      </c>
      <c r="P193" s="54">
        <f t="shared" si="246"/>
        <v>0</v>
      </c>
      <c r="Q193" s="54">
        <f t="shared" si="246"/>
        <v>0</v>
      </c>
      <c r="R193" s="214" t="s">
        <v>107</v>
      </c>
      <c r="S193" s="217" t="s">
        <v>221</v>
      </c>
      <c r="T193" s="31"/>
      <c r="U193" s="32"/>
      <c r="V193" s="32"/>
      <c r="W193" s="32"/>
      <c r="X193" s="32"/>
      <c r="Y193" s="32"/>
      <c r="Z193" s="32"/>
    </row>
    <row r="194" spans="2:26" ht="69.75" customHeight="1" x14ac:dyDescent="0.25">
      <c r="B194" s="209"/>
      <c r="C194" s="212"/>
      <c r="D194" s="55" t="s">
        <v>19</v>
      </c>
      <c r="E194" s="48" t="s">
        <v>206</v>
      </c>
      <c r="F194" s="48"/>
      <c r="G194" s="54">
        <f t="shared" ref="G194:G197" si="247">SUM(H194:Q194)</f>
        <v>10330.1</v>
      </c>
      <c r="H194" s="48"/>
      <c r="I194" s="48"/>
      <c r="J194" s="48"/>
      <c r="K194" s="58">
        <f>4731.1-476.1</f>
        <v>4255</v>
      </c>
      <c r="L194" s="48">
        <v>1406.5</v>
      </c>
      <c r="M194" s="48">
        <f>174.8+769.2+357.1</f>
        <v>1301.0999999999999</v>
      </c>
      <c r="N194" s="48">
        <v>602.20000000000005</v>
      </c>
      <c r="O194" s="48">
        <f>2094.7+670.6</f>
        <v>2765.2999999999997</v>
      </c>
      <c r="P194" s="48"/>
      <c r="Q194" s="117"/>
      <c r="R194" s="215"/>
      <c r="S194" s="218"/>
      <c r="T194" s="31"/>
      <c r="U194" s="32"/>
      <c r="V194" s="32"/>
      <c r="W194" s="32"/>
      <c r="X194" s="32"/>
      <c r="Y194" s="32"/>
      <c r="Z194" s="32"/>
    </row>
    <row r="195" spans="2:26" ht="76.5" customHeight="1" x14ac:dyDescent="0.25">
      <c r="B195" s="209"/>
      <c r="C195" s="212"/>
      <c r="D195" s="55" t="s">
        <v>20</v>
      </c>
      <c r="E195" s="48"/>
      <c r="F195" s="48"/>
      <c r="G195" s="54">
        <f t="shared" si="247"/>
        <v>0</v>
      </c>
      <c r="H195" s="48"/>
      <c r="I195" s="48"/>
      <c r="J195" s="48"/>
      <c r="K195" s="48"/>
      <c r="L195" s="48"/>
      <c r="M195" s="48"/>
      <c r="N195" s="48"/>
      <c r="O195" s="48"/>
      <c r="P195" s="48"/>
      <c r="Q195" s="117"/>
      <c r="R195" s="215"/>
      <c r="S195" s="218"/>
      <c r="T195" s="29"/>
      <c r="U195" s="30"/>
      <c r="V195" s="30"/>
      <c r="W195" s="30"/>
      <c r="X195" s="30"/>
      <c r="Y195" s="30"/>
      <c r="Z195" s="30"/>
    </row>
    <row r="196" spans="2:26" ht="43.5" customHeight="1" x14ac:dyDescent="0.25">
      <c r="B196" s="209"/>
      <c r="C196" s="212"/>
      <c r="D196" s="55" t="s">
        <v>22</v>
      </c>
      <c r="E196" s="48"/>
      <c r="F196" s="48"/>
      <c r="G196" s="54">
        <f t="shared" si="247"/>
        <v>0</v>
      </c>
      <c r="H196" s="48"/>
      <c r="I196" s="48"/>
      <c r="J196" s="48"/>
      <c r="K196" s="48"/>
      <c r="L196" s="48"/>
      <c r="M196" s="48"/>
      <c r="N196" s="48"/>
      <c r="O196" s="48"/>
      <c r="P196" s="48"/>
      <c r="Q196" s="117"/>
      <c r="R196" s="215"/>
      <c r="S196" s="218"/>
      <c r="T196" s="31"/>
      <c r="U196" s="32"/>
      <c r="V196" s="32"/>
      <c r="W196" s="32"/>
      <c r="X196" s="32"/>
      <c r="Y196" s="32"/>
      <c r="Z196" s="32"/>
    </row>
    <row r="197" spans="2:26" ht="60" customHeight="1" x14ac:dyDescent="0.25">
      <c r="B197" s="209"/>
      <c r="C197" s="212"/>
      <c r="D197" s="55" t="s">
        <v>23</v>
      </c>
      <c r="E197" s="48"/>
      <c r="F197" s="48"/>
      <c r="G197" s="54">
        <f t="shared" si="247"/>
        <v>0</v>
      </c>
      <c r="H197" s="48"/>
      <c r="I197" s="48"/>
      <c r="J197" s="58"/>
      <c r="K197" s="48"/>
      <c r="L197" s="58"/>
      <c r="M197" s="48"/>
      <c r="N197" s="48"/>
      <c r="O197" s="48"/>
      <c r="P197" s="48"/>
      <c r="Q197" s="117"/>
      <c r="R197" s="215"/>
      <c r="S197" s="218"/>
      <c r="T197" s="31"/>
      <c r="U197" s="32"/>
      <c r="V197" s="32"/>
      <c r="W197" s="32"/>
      <c r="X197" s="32"/>
      <c r="Y197" s="32"/>
      <c r="Z197" s="32"/>
    </row>
    <row r="198" spans="2:26" ht="25.5" customHeight="1" x14ac:dyDescent="0.25">
      <c r="B198" s="210"/>
      <c r="C198" s="213"/>
      <c r="D198" s="55" t="s">
        <v>40</v>
      </c>
      <c r="E198" s="48" t="s">
        <v>198</v>
      </c>
      <c r="F198" s="48"/>
      <c r="G198" s="54">
        <f>SUM(H198:Q198)</f>
        <v>11408.5</v>
      </c>
      <c r="H198" s="48"/>
      <c r="I198" s="48"/>
      <c r="J198" s="48">
        <v>173.4</v>
      </c>
      <c r="K198" s="58">
        <v>3000</v>
      </c>
      <c r="L198" s="58">
        <v>4400</v>
      </c>
      <c r="M198" s="65">
        <f>3506.2088+293.7912</f>
        <v>3800</v>
      </c>
      <c r="N198" s="48">
        <v>35.1</v>
      </c>
      <c r="O198" s="48"/>
      <c r="P198" s="48"/>
      <c r="Q198" s="117"/>
      <c r="R198" s="216"/>
      <c r="S198" s="219"/>
      <c r="T198" s="31"/>
      <c r="U198" s="32"/>
      <c r="V198" s="32"/>
      <c r="W198" s="32"/>
      <c r="X198" s="32"/>
      <c r="Y198" s="32"/>
      <c r="Z198" s="32"/>
    </row>
    <row r="199" spans="2:26" ht="27.75" customHeight="1" x14ac:dyDescent="0.25">
      <c r="B199" s="221" t="s">
        <v>33</v>
      </c>
      <c r="C199" s="211" t="s">
        <v>174</v>
      </c>
      <c r="D199" s="55" t="s">
        <v>17</v>
      </c>
      <c r="E199" s="119" t="s">
        <v>196</v>
      </c>
      <c r="F199" s="53">
        <f>SUM(F200:F204)</f>
        <v>0</v>
      </c>
      <c r="G199" s="54">
        <f>SUM(G200:G204)</f>
        <v>6523.5</v>
      </c>
      <c r="H199" s="54">
        <f t="shared" ref="H199:M199" si="248">SUM(H200:H204)</f>
        <v>0</v>
      </c>
      <c r="I199" s="54">
        <f t="shared" si="248"/>
        <v>0</v>
      </c>
      <c r="J199" s="54">
        <f t="shared" si="248"/>
        <v>0</v>
      </c>
      <c r="K199" s="54">
        <f t="shared" si="248"/>
        <v>1110.3</v>
      </c>
      <c r="L199" s="54">
        <f t="shared" si="248"/>
        <v>1804.4</v>
      </c>
      <c r="M199" s="54">
        <f t="shared" si="248"/>
        <v>1804.4</v>
      </c>
      <c r="N199" s="54">
        <f>SUM(N200:N204)</f>
        <v>1804.4</v>
      </c>
      <c r="O199" s="54">
        <f>SUM(O200:O204)</f>
        <v>0</v>
      </c>
      <c r="P199" s="54">
        <f>SUM(P200:P204)</f>
        <v>0</v>
      </c>
      <c r="Q199" s="54">
        <f>SUM(Q200:Q204)</f>
        <v>0</v>
      </c>
      <c r="R199" s="214" t="s">
        <v>18</v>
      </c>
      <c r="S199" s="217" t="s">
        <v>131</v>
      </c>
    </row>
    <row r="200" spans="2:26" ht="63.75" x14ac:dyDescent="0.25">
      <c r="B200" s="222"/>
      <c r="C200" s="212"/>
      <c r="D200" s="55" t="s">
        <v>19</v>
      </c>
      <c r="E200" s="119" t="s">
        <v>196</v>
      </c>
      <c r="F200" s="56">
        <f>F206</f>
        <v>0</v>
      </c>
      <c r="G200" s="54">
        <f t="shared" ref="G200:G209" si="249">SUM(H200:Q200)</f>
        <v>6523.5</v>
      </c>
      <c r="H200" s="56">
        <f>H206</f>
        <v>0</v>
      </c>
      <c r="I200" s="56">
        <f t="shared" ref="I200:P200" si="250">I206</f>
        <v>0</v>
      </c>
      <c r="J200" s="56">
        <f t="shared" si="250"/>
        <v>0</v>
      </c>
      <c r="K200" s="56">
        <f t="shared" si="250"/>
        <v>1110.3</v>
      </c>
      <c r="L200" s="56">
        <f t="shared" si="250"/>
        <v>1804.4</v>
      </c>
      <c r="M200" s="56">
        <f t="shared" si="250"/>
        <v>1804.4</v>
      </c>
      <c r="N200" s="56">
        <f t="shared" si="250"/>
        <v>1804.4</v>
      </c>
      <c r="O200" s="56">
        <f t="shared" ref="O200" si="251">O206</f>
        <v>0</v>
      </c>
      <c r="P200" s="56">
        <f t="shared" si="250"/>
        <v>0</v>
      </c>
      <c r="Q200" s="56">
        <f t="shared" ref="Q200" si="252">Q206</f>
        <v>0</v>
      </c>
      <c r="R200" s="215"/>
      <c r="S200" s="218"/>
    </row>
    <row r="201" spans="2:26" ht="63.75" x14ac:dyDescent="0.25">
      <c r="B201" s="222"/>
      <c r="C201" s="212"/>
      <c r="D201" s="55" t="s">
        <v>20</v>
      </c>
      <c r="E201" s="48"/>
      <c r="F201" s="56">
        <f t="shared" ref="F201:F203" si="253">F207</f>
        <v>0</v>
      </c>
      <c r="G201" s="54">
        <f t="shared" si="249"/>
        <v>0</v>
      </c>
      <c r="H201" s="56">
        <f t="shared" ref="H201:P201" si="254">H207</f>
        <v>0</v>
      </c>
      <c r="I201" s="56">
        <f t="shared" si="254"/>
        <v>0</v>
      </c>
      <c r="J201" s="56">
        <f t="shared" si="254"/>
        <v>0</v>
      </c>
      <c r="K201" s="56">
        <f t="shared" si="254"/>
        <v>0</v>
      </c>
      <c r="L201" s="56">
        <f t="shared" si="254"/>
        <v>0</v>
      </c>
      <c r="M201" s="56">
        <f t="shared" si="254"/>
        <v>0</v>
      </c>
      <c r="N201" s="56">
        <f t="shared" si="254"/>
        <v>0</v>
      </c>
      <c r="O201" s="56">
        <f t="shared" ref="O201" si="255">O207</f>
        <v>0</v>
      </c>
      <c r="P201" s="56">
        <f t="shared" si="254"/>
        <v>0</v>
      </c>
      <c r="Q201" s="56">
        <f t="shared" ref="Q201" si="256">Q207</f>
        <v>0</v>
      </c>
      <c r="R201" s="215"/>
      <c r="S201" s="218"/>
    </row>
    <row r="202" spans="2:26" ht="38.25" x14ac:dyDescent="0.25">
      <c r="B202" s="222"/>
      <c r="C202" s="212"/>
      <c r="D202" s="55" t="s">
        <v>22</v>
      </c>
      <c r="E202" s="48"/>
      <c r="F202" s="56">
        <f t="shared" si="253"/>
        <v>0</v>
      </c>
      <c r="G202" s="54">
        <f t="shared" si="249"/>
        <v>0</v>
      </c>
      <c r="H202" s="56">
        <f t="shared" ref="H202:P202" si="257">H208</f>
        <v>0</v>
      </c>
      <c r="I202" s="56">
        <f t="shared" si="257"/>
        <v>0</v>
      </c>
      <c r="J202" s="56">
        <f t="shared" si="257"/>
        <v>0</v>
      </c>
      <c r="K202" s="56">
        <f t="shared" si="257"/>
        <v>0</v>
      </c>
      <c r="L202" s="56">
        <f t="shared" si="257"/>
        <v>0</v>
      </c>
      <c r="M202" s="56">
        <f t="shared" si="257"/>
        <v>0</v>
      </c>
      <c r="N202" s="56">
        <f t="shared" si="257"/>
        <v>0</v>
      </c>
      <c r="O202" s="56">
        <f t="shared" ref="O202" si="258">O208</f>
        <v>0</v>
      </c>
      <c r="P202" s="56">
        <f t="shared" si="257"/>
        <v>0</v>
      </c>
      <c r="Q202" s="56">
        <f t="shared" ref="Q202" si="259">Q208</f>
        <v>0</v>
      </c>
      <c r="R202" s="215"/>
      <c r="S202" s="218"/>
    </row>
    <row r="203" spans="2:26" ht="51" x14ac:dyDescent="0.25">
      <c r="B203" s="222"/>
      <c r="C203" s="212"/>
      <c r="D203" s="55" t="s">
        <v>23</v>
      </c>
      <c r="E203" s="48"/>
      <c r="F203" s="56">
        <f t="shared" si="253"/>
        <v>0</v>
      </c>
      <c r="G203" s="54">
        <f t="shared" si="249"/>
        <v>0</v>
      </c>
      <c r="H203" s="56">
        <f>H209</f>
        <v>0</v>
      </c>
      <c r="I203" s="56">
        <f t="shared" ref="I203:P204" si="260">I209</f>
        <v>0</v>
      </c>
      <c r="J203" s="56">
        <f t="shared" si="260"/>
        <v>0</v>
      </c>
      <c r="K203" s="56">
        <f t="shared" si="260"/>
        <v>0</v>
      </c>
      <c r="L203" s="56">
        <f t="shared" si="260"/>
        <v>0</v>
      </c>
      <c r="M203" s="56">
        <f t="shared" si="260"/>
        <v>0</v>
      </c>
      <c r="N203" s="56">
        <f t="shared" si="260"/>
        <v>0</v>
      </c>
      <c r="O203" s="56">
        <f t="shared" ref="O203" si="261">O209</f>
        <v>0</v>
      </c>
      <c r="P203" s="56">
        <f t="shared" si="260"/>
        <v>0</v>
      </c>
      <c r="Q203" s="56">
        <f t="shared" ref="Q203" si="262">Q209</f>
        <v>0</v>
      </c>
      <c r="R203" s="215"/>
      <c r="S203" s="218"/>
    </row>
    <row r="204" spans="2:26" ht="21.75" customHeight="1" x14ac:dyDescent="0.25">
      <c r="B204" s="223"/>
      <c r="C204" s="213"/>
      <c r="D204" s="55" t="s">
        <v>40</v>
      </c>
      <c r="E204" s="48"/>
      <c r="F204" s="56">
        <f>F210</f>
        <v>0</v>
      </c>
      <c r="G204" s="54">
        <f t="shared" si="249"/>
        <v>0</v>
      </c>
      <c r="H204" s="56">
        <f>H210</f>
        <v>0</v>
      </c>
      <c r="I204" s="56">
        <f t="shared" si="260"/>
        <v>0</v>
      </c>
      <c r="J204" s="56">
        <f>J210</f>
        <v>0</v>
      </c>
      <c r="K204" s="56">
        <f>K210</f>
        <v>0</v>
      </c>
      <c r="L204" s="56">
        <f t="shared" ref="L204:M204" si="263">L210</f>
        <v>0</v>
      </c>
      <c r="M204" s="56">
        <f t="shared" si="263"/>
        <v>0</v>
      </c>
      <c r="N204" s="56">
        <f>N210</f>
        <v>0</v>
      </c>
      <c r="O204" s="56">
        <f>O210</f>
        <v>0</v>
      </c>
      <c r="P204" s="56">
        <f>P210</f>
        <v>0</v>
      </c>
      <c r="Q204" s="56">
        <f>Q210</f>
        <v>0</v>
      </c>
      <c r="R204" s="216"/>
      <c r="S204" s="219"/>
    </row>
    <row r="205" spans="2:26" ht="29.25" customHeight="1" x14ac:dyDescent="0.25">
      <c r="B205" s="208" t="s">
        <v>47</v>
      </c>
      <c r="C205" s="211" t="s">
        <v>246</v>
      </c>
      <c r="D205" s="55" t="s">
        <v>17</v>
      </c>
      <c r="E205" s="119" t="s">
        <v>196</v>
      </c>
      <c r="F205" s="53">
        <f>SUM(F206:F210)</f>
        <v>0</v>
      </c>
      <c r="G205" s="54">
        <f t="shared" ref="G205:M205" si="264">SUM(G206:G210)</f>
        <v>6523.5</v>
      </c>
      <c r="H205" s="54">
        <f t="shared" si="264"/>
        <v>0</v>
      </c>
      <c r="I205" s="54">
        <f t="shared" si="264"/>
        <v>0</v>
      </c>
      <c r="J205" s="54">
        <f t="shared" si="264"/>
        <v>0</v>
      </c>
      <c r="K205" s="54">
        <f t="shared" si="264"/>
        <v>1110.3</v>
      </c>
      <c r="L205" s="54">
        <f t="shared" si="264"/>
        <v>1804.4</v>
      </c>
      <c r="M205" s="54">
        <f t="shared" si="264"/>
        <v>1804.4</v>
      </c>
      <c r="N205" s="54">
        <f>SUM(N206:N210)</f>
        <v>1804.4</v>
      </c>
      <c r="O205" s="54">
        <f>SUM(O206:O210)</f>
        <v>0</v>
      </c>
      <c r="P205" s="54">
        <f>SUM(P206:P210)</f>
        <v>0</v>
      </c>
      <c r="Q205" s="54">
        <f>SUM(Q206:Q210)</f>
        <v>0</v>
      </c>
      <c r="R205" s="214" t="s">
        <v>18</v>
      </c>
      <c r="S205" s="217" t="s">
        <v>131</v>
      </c>
    </row>
    <row r="206" spans="2:26" ht="70.5" customHeight="1" x14ac:dyDescent="0.25">
      <c r="B206" s="209"/>
      <c r="C206" s="212"/>
      <c r="D206" s="55" t="s">
        <v>19</v>
      </c>
      <c r="E206" s="48" t="s">
        <v>196</v>
      </c>
      <c r="F206" s="48"/>
      <c r="G206" s="54">
        <f t="shared" si="249"/>
        <v>6523.5</v>
      </c>
      <c r="H206" s="48"/>
      <c r="I206" s="48"/>
      <c r="J206" s="48"/>
      <c r="K206" s="58">
        <v>1110.3</v>
      </c>
      <c r="L206" s="48">
        <v>1804.4</v>
      </c>
      <c r="M206" s="48">
        <v>1804.4</v>
      </c>
      <c r="N206" s="48">
        <v>1804.4</v>
      </c>
      <c r="O206" s="48"/>
      <c r="P206" s="48"/>
      <c r="Q206" s="117"/>
      <c r="R206" s="215"/>
      <c r="S206" s="218"/>
    </row>
    <row r="207" spans="2:26" ht="72" customHeight="1" x14ac:dyDescent="0.25">
      <c r="B207" s="209"/>
      <c r="C207" s="212"/>
      <c r="D207" s="55" t="s">
        <v>20</v>
      </c>
      <c r="E207" s="48"/>
      <c r="F207" s="48"/>
      <c r="G207" s="54">
        <f t="shared" si="249"/>
        <v>0</v>
      </c>
      <c r="H207" s="48"/>
      <c r="I207" s="48"/>
      <c r="J207" s="58"/>
      <c r="K207" s="48"/>
      <c r="L207" s="48"/>
      <c r="M207" s="48"/>
      <c r="N207" s="48"/>
      <c r="O207" s="48"/>
      <c r="P207" s="48"/>
      <c r="Q207" s="117"/>
      <c r="R207" s="215"/>
      <c r="S207" s="218"/>
    </row>
    <row r="208" spans="2:26" ht="45.75" customHeight="1" x14ac:dyDescent="0.25">
      <c r="B208" s="209"/>
      <c r="C208" s="212"/>
      <c r="D208" s="55" t="s">
        <v>22</v>
      </c>
      <c r="E208" s="48"/>
      <c r="F208" s="48"/>
      <c r="G208" s="54">
        <f t="shared" si="249"/>
        <v>0</v>
      </c>
      <c r="H208" s="48"/>
      <c r="I208" s="48"/>
      <c r="J208" s="48"/>
      <c r="K208" s="48"/>
      <c r="L208" s="48"/>
      <c r="M208" s="48"/>
      <c r="N208" s="48"/>
      <c r="O208" s="48"/>
      <c r="P208" s="48"/>
      <c r="Q208" s="117"/>
      <c r="R208" s="215"/>
      <c r="S208" s="218"/>
    </row>
    <row r="209" spans="2:26" ht="59.25" customHeight="1" x14ac:dyDescent="0.25">
      <c r="B209" s="209"/>
      <c r="C209" s="212"/>
      <c r="D209" s="55" t="s">
        <v>23</v>
      </c>
      <c r="E209" s="48"/>
      <c r="F209" s="48"/>
      <c r="G209" s="54">
        <f t="shared" si="249"/>
        <v>0</v>
      </c>
      <c r="H209" s="48"/>
      <c r="I209" s="48"/>
      <c r="J209" s="48"/>
      <c r="K209" s="48"/>
      <c r="L209" s="48"/>
      <c r="M209" s="48"/>
      <c r="N209" s="48"/>
      <c r="O209" s="48"/>
      <c r="P209" s="48"/>
      <c r="Q209" s="117"/>
      <c r="R209" s="215"/>
      <c r="S209" s="218"/>
    </row>
    <row r="210" spans="2:26" ht="24" customHeight="1" x14ac:dyDescent="0.25">
      <c r="B210" s="209"/>
      <c r="C210" s="212"/>
      <c r="D210" s="59" t="s">
        <v>40</v>
      </c>
      <c r="E210" s="60"/>
      <c r="F210" s="60"/>
      <c r="G210" s="54">
        <f>SUM(H210:Q210)</f>
        <v>0</v>
      </c>
      <c r="H210" s="60"/>
      <c r="I210" s="60"/>
      <c r="J210" s="60"/>
      <c r="K210" s="60"/>
      <c r="L210" s="60"/>
      <c r="M210" s="60"/>
      <c r="N210" s="60"/>
      <c r="O210" s="60"/>
      <c r="P210" s="60"/>
      <c r="Q210" s="81"/>
      <c r="R210" s="215"/>
      <c r="S210" s="219"/>
    </row>
    <row r="211" spans="2:26" ht="19.5" customHeight="1" x14ac:dyDescent="0.25">
      <c r="B211" s="221" t="s">
        <v>35</v>
      </c>
      <c r="C211" s="211" t="s">
        <v>161</v>
      </c>
      <c r="D211" s="55" t="s">
        <v>17</v>
      </c>
      <c r="E211" s="48" t="s">
        <v>36</v>
      </c>
      <c r="F211" s="53">
        <f>SUM(F212:F216)</f>
        <v>0</v>
      </c>
      <c r="G211" s="54">
        <f>SUM(G212:G216)</f>
        <v>15</v>
      </c>
      <c r="H211" s="54">
        <f t="shared" ref="H211" si="265">SUM(H212:H216)</f>
        <v>0</v>
      </c>
      <c r="I211" s="54">
        <f t="shared" ref="I211" si="266">SUM(I212:I216)</f>
        <v>15</v>
      </c>
      <c r="J211" s="54">
        <f t="shared" ref="J211" si="267">SUM(J212:J216)</f>
        <v>0</v>
      </c>
      <c r="K211" s="54">
        <f t="shared" ref="K211" si="268">SUM(K212:K216)</f>
        <v>0</v>
      </c>
      <c r="L211" s="54">
        <f t="shared" ref="L211" si="269">SUM(L212:L216)</f>
        <v>0</v>
      </c>
      <c r="M211" s="54">
        <f t="shared" ref="M211" si="270">SUM(M212:M216)</f>
        <v>0</v>
      </c>
      <c r="N211" s="54">
        <f>SUM(N212:N216)</f>
        <v>0</v>
      </c>
      <c r="O211" s="54">
        <f>SUM(O212:O216)</f>
        <v>0</v>
      </c>
      <c r="P211" s="54">
        <f>SUM(P212:P216)</f>
        <v>0</v>
      </c>
      <c r="Q211" s="54">
        <f>SUM(Q212:Q216)</f>
        <v>0</v>
      </c>
      <c r="R211" s="214" t="s">
        <v>106</v>
      </c>
      <c r="S211" s="217" t="s">
        <v>37</v>
      </c>
      <c r="T211" s="31"/>
      <c r="U211" s="32"/>
      <c r="V211" s="32"/>
      <c r="W211" s="32"/>
      <c r="X211" s="32"/>
      <c r="Y211" s="32"/>
      <c r="Z211" s="32"/>
    </row>
    <row r="212" spans="2:26" ht="63.75" x14ac:dyDescent="0.25">
      <c r="B212" s="222"/>
      <c r="C212" s="212"/>
      <c r="D212" s="55" t="s">
        <v>34</v>
      </c>
      <c r="E212" s="48" t="s">
        <v>36</v>
      </c>
      <c r="F212" s="56">
        <f>F218</f>
        <v>0</v>
      </c>
      <c r="G212" s="54">
        <f t="shared" ref="G212:G227" si="271">SUM(H212:Q212)</f>
        <v>15</v>
      </c>
      <c r="H212" s="56">
        <f>H218</f>
        <v>0</v>
      </c>
      <c r="I212" s="56">
        <f t="shared" ref="I212:P212" si="272">I218</f>
        <v>15</v>
      </c>
      <c r="J212" s="56">
        <f t="shared" si="272"/>
        <v>0</v>
      </c>
      <c r="K212" s="56">
        <f t="shared" si="272"/>
        <v>0</v>
      </c>
      <c r="L212" s="56">
        <f t="shared" si="272"/>
        <v>0</v>
      </c>
      <c r="M212" s="56">
        <f t="shared" si="272"/>
        <v>0</v>
      </c>
      <c r="N212" s="56">
        <f t="shared" si="272"/>
        <v>0</v>
      </c>
      <c r="O212" s="56">
        <f t="shared" ref="O212" si="273">O218</f>
        <v>0</v>
      </c>
      <c r="P212" s="56">
        <f t="shared" si="272"/>
        <v>0</v>
      </c>
      <c r="Q212" s="56">
        <f t="shared" ref="Q212" si="274">Q218</f>
        <v>0</v>
      </c>
      <c r="R212" s="215"/>
      <c r="S212" s="218"/>
      <c r="T212" s="31"/>
      <c r="U212" s="32"/>
      <c r="V212" s="32"/>
      <c r="W212" s="32"/>
      <c r="X212" s="32"/>
      <c r="Y212" s="32"/>
      <c r="Z212" s="32"/>
    </row>
    <row r="213" spans="2:26" ht="63.75" x14ac:dyDescent="0.25">
      <c r="B213" s="222"/>
      <c r="C213" s="212"/>
      <c r="D213" s="55" t="s">
        <v>20</v>
      </c>
      <c r="E213" s="48"/>
      <c r="F213" s="56">
        <f t="shared" ref="F213:F216" si="275">F219</f>
        <v>0</v>
      </c>
      <c r="G213" s="54">
        <f t="shared" si="271"/>
        <v>0</v>
      </c>
      <c r="H213" s="56">
        <f t="shared" ref="H213:P213" si="276">H219</f>
        <v>0</v>
      </c>
      <c r="I213" s="56">
        <f t="shared" si="276"/>
        <v>0</v>
      </c>
      <c r="J213" s="56">
        <f t="shared" si="276"/>
        <v>0</v>
      </c>
      <c r="K213" s="56">
        <f t="shared" si="276"/>
        <v>0</v>
      </c>
      <c r="L213" s="56">
        <f t="shared" si="276"/>
        <v>0</v>
      </c>
      <c r="M213" s="56">
        <f t="shared" si="276"/>
        <v>0</v>
      </c>
      <c r="N213" s="56">
        <f t="shared" si="276"/>
        <v>0</v>
      </c>
      <c r="O213" s="56">
        <f t="shared" ref="O213" si="277">O219</f>
        <v>0</v>
      </c>
      <c r="P213" s="56">
        <f t="shared" si="276"/>
        <v>0</v>
      </c>
      <c r="Q213" s="56">
        <f t="shared" ref="Q213" si="278">Q219</f>
        <v>0</v>
      </c>
      <c r="R213" s="215"/>
      <c r="S213" s="218"/>
      <c r="T213" s="31"/>
      <c r="U213" s="32"/>
      <c r="V213" s="32"/>
      <c r="W213" s="32"/>
      <c r="X213" s="32"/>
      <c r="Y213" s="32"/>
      <c r="Z213" s="32"/>
    </row>
    <row r="214" spans="2:26" ht="38.25" x14ac:dyDescent="0.25">
      <c r="B214" s="222"/>
      <c r="C214" s="212"/>
      <c r="D214" s="55" t="s">
        <v>22</v>
      </c>
      <c r="E214" s="48"/>
      <c r="F214" s="56">
        <f t="shared" si="275"/>
        <v>0</v>
      </c>
      <c r="G214" s="54">
        <f t="shared" si="271"/>
        <v>0</v>
      </c>
      <c r="H214" s="56">
        <f t="shared" ref="H214:P214" si="279">H220</f>
        <v>0</v>
      </c>
      <c r="I214" s="56">
        <f t="shared" si="279"/>
        <v>0</v>
      </c>
      <c r="J214" s="56">
        <f t="shared" si="279"/>
        <v>0</v>
      </c>
      <c r="K214" s="56">
        <f t="shared" si="279"/>
        <v>0</v>
      </c>
      <c r="L214" s="56">
        <f t="shared" si="279"/>
        <v>0</v>
      </c>
      <c r="M214" s="56">
        <f t="shared" si="279"/>
        <v>0</v>
      </c>
      <c r="N214" s="56">
        <f t="shared" si="279"/>
        <v>0</v>
      </c>
      <c r="O214" s="56">
        <f t="shared" ref="O214" si="280">O220</f>
        <v>0</v>
      </c>
      <c r="P214" s="56">
        <f t="shared" si="279"/>
        <v>0</v>
      </c>
      <c r="Q214" s="56">
        <f t="shared" ref="Q214" si="281">Q220</f>
        <v>0</v>
      </c>
      <c r="R214" s="215"/>
      <c r="S214" s="218"/>
      <c r="T214" s="31"/>
      <c r="U214" s="32"/>
      <c r="V214" s="32"/>
      <c r="W214" s="32"/>
      <c r="X214" s="32"/>
      <c r="Y214" s="32"/>
      <c r="Z214" s="32"/>
    </row>
    <row r="215" spans="2:26" ht="51" x14ac:dyDescent="0.25">
      <c r="B215" s="222"/>
      <c r="C215" s="212"/>
      <c r="D215" s="55" t="s">
        <v>23</v>
      </c>
      <c r="E215" s="48"/>
      <c r="F215" s="56">
        <f t="shared" si="275"/>
        <v>0</v>
      </c>
      <c r="G215" s="54">
        <f t="shared" si="271"/>
        <v>0</v>
      </c>
      <c r="H215" s="56">
        <f t="shared" ref="H215:P215" si="282">H221</f>
        <v>0</v>
      </c>
      <c r="I215" s="56">
        <f t="shared" si="282"/>
        <v>0</v>
      </c>
      <c r="J215" s="56">
        <f t="shared" si="282"/>
        <v>0</v>
      </c>
      <c r="K215" s="56">
        <f t="shared" si="282"/>
        <v>0</v>
      </c>
      <c r="L215" s="56">
        <f t="shared" si="282"/>
        <v>0</v>
      </c>
      <c r="M215" s="56">
        <f t="shared" si="282"/>
        <v>0</v>
      </c>
      <c r="N215" s="56">
        <f t="shared" si="282"/>
        <v>0</v>
      </c>
      <c r="O215" s="56">
        <f t="shared" ref="O215" si="283">O221</f>
        <v>0</v>
      </c>
      <c r="P215" s="56">
        <f t="shared" si="282"/>
        <v>0</v>
      </c>
      <c r="Q215" s="56">
        <f t="shared" ref="Q215" si="284">Q221</f>
        <v>0</v>
      </c>
      <c r="R215" s="215"/>
      <c r="S215" s="218"/>
      <c r="T215" s="31"/>
      <c r="U215" s="32"/>
      <c r="V215" s="32"/>
      <c r="W215" s="32"/>
      <c r="X215" s="32"/>
      <c r="Y215" s="32"/>
      <c r="Z215" s="32"/>
    </row>
    <row r="216" spans="2:26" ht="21" customHeight="1" x14ac:dyDescent="0.25">
      <c r="B216" s="223"/>
      <c r="C216" s="213"/>
      <c r="D216" s="55" t="s">
        <v>40</v>
      </c>
      <c r="E216" s="48"/>
      <c r="F216" s="56">
        <f t="shared" si="275"/>
        <v>0</v>
      </c>
      <c r="G216" s="54">
        <f t="shared" si="271"/>
        <v>0</v>
      </c>
      <c r="H216" s="56">
        <f>H222</f>
        <v>0</v>
      </c>
      <c r="I216" s="56">
        <f t="shared" ref="I216" si="285">I222</f>
        <v>0</v>
      </c>
      <c r="J216" s="56">
        <f>J222</f>
        <v>0</v>
      </c>
      <c r="K216" s="56">
        <f>K222</f>
        <v>0</v>
      </c>
      <c r="L216" s="56">
        <f t="shared" ref="L216:M216" si="286">L222</f>
        <v>0</v>
      </c>
      <c r="M216" s="56">
        <f t="shared" si="286"/>
        <v>0</v>
      </c>
      <c r="N216" s="56">
        <f>N222</f>
        <v>0</v>
      </c>
      <c r="O216" s="56">
        <f>O222</f>
        <v>0</v>
      </c>
      <c r="P216" s="56">
        <f>P222</f>
        <v>0</v>
      </c>
      <c r="Q216" s="56">
        <f>Q222</f>
        <v>0</v>
      </c>
      <c r="R216" s="216"/>
      <c r="S216" s="219"/>
      <c r="T216" s="31"/>
      <c r="U216" s="32"/>
      <c r="V216" s="32"/>
      <c r="W216" s="32"/>
      <c r="X216" s="32"/>
      <c r="Y216" s="32"/>
      <c r="Z216" s="32"/>
    </row>
    <row r="217" spans="2:26" ht="23.25" customHeight="1" x14ac:dyDescent="0.25">
      <c r="B217" s="208" t="s">
        <v>49</v>
      </c>
      <c r="C217" s="211" t="s">
        <v>247</v>
      </c>
      <c r="D217" s="55" t="s">
        <v>17</v>
      </c>
      <c r="E217" s="48" t="s">
        <v>36</v>
      </c>
      <c r="F217" s="53">
        <f>SUM(F218:F222)</f>
        <v>0</v>
      </c>
      <c r="G217" s="54">
        <f>SUM(G218:G222)</f>
        <v>15</v>
      </c>
      <c r="H217" s="54">
        <f t="shared" ref="H217" si="287">SUM(H218:H222)</f>
        <v>0</v>
      </c>
      <c r="I217" s="54">
        <f t="shared" ref="I217" si="288">SUM(I218:I222)</f>
        <v>15</v>
      </c>
      <c r="J217" s="54">
        <f t="shared" ref="J217" si="289">SUM(J218:J222)</f>
        <v>0</v>
      </c>
      <c r="K217" s="54">
        <f t="shared" ref="K217" si="290">SUM(K218:K222)</f>
        <v>0</v>
      </c>
      <c r="L217" s="54">
        <f t="shared" ref="L217" si="291">SUM(L218:L222)</f>
        <v>0</v>
      </c>
      <c r="M217" s="54">
        <f t="shared" ref="M217" si="292">SUM(M218:M222)</f>
        <v>0</v>
      </c>
      <c r="N217" s="54">
        <f>SUM(N218:N222)</f>
        <v>0</v>
      </c>
      <c r="O217" s="54">
        <f>SUM(O218:O222)</f>
        <v>0</v>
      </c>
      <c r="P217" s="54">
        <f>SUM(P218:P222)</f>
        <v>0</v>
      </c>
      <c r="Q217" s="54">
        <f>SUM(Q218:Q222)</f>
        <v>0</v>
      </c>
      <c r="R217" s="214" t="s">
        <v>106</v>
      </c>
      <c r="S217" s="217" t="s">
        <v>48</v>
      </c>
      <c r="T217" s="31"/>
      <c r="U217" s="32"/>
      <c r="V217" s="32"/>
      <c r="W217" s="32"/>
      <c r="X217" s="32"/>
      <c r="Y217" s="32"/>
      <c r="Z217" s="32"/>
    </row>
    <row r="218" spans="2:26" ht="63.75" x14ac:dyDescent="0.25">
      <c r="B218" s="209"/>
      <c r="C218" s="212"/>
      <c r="D218" s="55" t="s">
        <v>19</v>
      </c>
      <c r="E218" s="48" t="s">
        <v>36</v>
      </c>
      <c r="F218" s="48"/>
      <c r="G218" s="54">
        <f t="shared" si="271"/>
        <v>15</v>
      </c>
      <c r="H218" s="48"/>
      <c r="I218" s="58">
        <v>15</v>
      </c>
      <c r="J218" s="48"/>
      <c r="K218" s="48"/>
      <c r="L218" s="48"/>
      <c r="M218" s="48"/>
      <c r="N218" s="48"/>
      <c r="O218" s="48"/>
      <c r="P218" s="48"/>
      <c r="Q218" s="117"/>
      <c r="R218" s="215"/>
      <c r="S218" s="218"/>
      <c r="T218" s="31"/>
      <c r="U218" s="32"/>
      <c r="V218" s="32"/>
      <c r="W218" s="32"/>
      <c r="X218" s="32"/>
      <c r="Y218" s="32"/>
      <c r="Z218" s="32"/>
    </row>
    <row r="219" spans="2:26" ht="63.75" x14ac:dyDescent="0.25">
      <c r="B219" s="209"/>
      <c r="C219" s="212"/>
      <c r="D219" s="55" t="s">
        <v>20</v>
      </c>
      <c r="E219" s="48"/>
      <c r="F219" s="48"/>
      <c r="G219" s="54">
        <f t="shared" si="271"/>
        <v>0</v>
      </c>
      <c r="H219" s="48"/>
      <c r="I219" s="48"/>
      <c r="J219" s="48"/>
      <c r="K219" s="48"/>
      <c r="L219" s="48"/>
      <c r="M219" s="48"/>
      <c r="N219" s="48"/>
      <c r="O219" s="48"/>
      <c r="P219" s="48"/>
      <c r="Q219" s="117"/>
      <c r="R219" s="215"/>
      <c r="S219" s="218"/>
      <c r="T219" s="31"/>
      <c r="U219" s="32"/>
      <c r="V219" s="32"/>
      <c r="W219" s="32"/>
      <c r="X219" s="32"/>
      <c r="Y219" s="32"/>
      <c r="Z219" s="32"/>
    </row>
    <row r="220" spans="2:26" ht="38.25" x14ac:dyDescent="0.25">
      <c r="B220" s="209"/>
      <c r="C220" s="212"/>
      <c r="D220" s="55" t="s">
        <v>22</v>
      </c>
      <c r="E220" s="48"/>
      <c r="F220" s="48"/>
      <c r="G220" s="54">
        <f t="shared" si="271"/>
        <v>0</v>
      </c>
      <c r="H220" s="48"/>
      <c r="I220" s="48"/>
      <c r="J220" s="48"/>
      <c r="K220" s="48"/>
      <c r="L220" s="48"/>
      <c r="M220" s="48"/>
      <c r="N220" s="48"/>
      <c r="O220" s="48"/>
      <c r="P220" s="48"/>
      <c r="Q220" s="117"/>
      <c r="R220" s="215"/>
      <c r="S220" s="218"/>
      <c r="T220" s="31"/>
      <c r="U220" s="32"/>
      <c r="V220" s="32"/>
      <c r="W220" s="32"/>
      <c r="X220" s="32"/>
      <c r="Y220" s="32"/>
      <c r="Z220" s="32"/>
    </row>
    <row r="221" spans="2:26" ht="51" x14ac:dyDescent="0.25">
      <c r="B221" s="209"/>
      <c r="C221" s="212"/>
      <c r="D221" s="55" t="s">
        <v>23</v>
      </c>
      <c r="E221" s="48"/>
      <c r="F221" s="48"/>
      <c r="G221" s="54">
        <f t="shared" si="271"/>
        <v>0</v>
      </c>
      <c r="H221" s="48"/>
      <c r="I221" s="48"/>
      <c r="J221" s="48"/>
      <c r="K221" s="48"/>
      <c r="L221" s="48"/>
      <c r="M221" s="48"/>
      <c r="N221" s="48"/>
      <c r="O221" s="48"/>
      <c r="P221" s="48"/>
      <c r="Q221" s="117"/>
      <c r="R221" s="215"/>
      <c r="S221" s="218"/>
      <c r="T221" s="31"/>
      <c r="U221" s="32"/>
      <c r="V221" s="32"/>
      <c r="W221" s="32"/>
      <c r="X221" s="32"/>
      <c r="Y221" s="32"/>
      <c r="Z221" s="32"/>
    </row>
    <row r="222" spans="2:26" ht="19.5" customHeight="1" x14ac:dyDescent="0.25">
      <c r="B222" s="209"/>
      <c r="C222" s="212"/>
      <c r="D222" s="59" t="s">
        <v>40</v>
      </c>
      <c r="E222" s="81"/>
      <c r="F222" s="81"/>
      <c r="G222" s="54">
        <f t="shared" si="271"/>
        <v>0</v>
      </c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215"/>
      <c r="S222" s="218"/>
      <c r="T222" s="31"/>
      <c r="U222" s="32"/>
      <c r="V222" s="32"/>
      <c r="W222" s="32"/>
      <c r="X222" s="32"/>
      <c r="Y222" s="32"/>
      <c r="Z222" s="32"/>
    </row>
    <row r="223" spans="2:26" ht="19.5" customHeight="1" x14ac:dyDescent="0.25">
      <c r="B223" s="208" t="s">
        <v>181</v>
      </c>
      <c r="C223" s="250" t="s">
        <v>184</v>
      </c>
      <c r="D223" s="55" t="s">
        <v>17</v>
      </c>
      <c r="E223" s="119" t="s">
        <v>205</v>
      </c>
      <c r="F223" s="53">
        <f>SUM(F224:F228)</f>
        <v>0</v>
      </c>
      <c r="G223" s="54">
        <f>SUM(G224:G228)</f>
        <v>12000</v>
      </c>
      <c r="H223" s="54">
        <f t="shared" ref="H223:M223" si="293">SUM(H224:H228)</f>
        <v>0</v>
      </c>
      <c r="I223" s="54">
        <f t="shared" si="293"/>
        <v>0</v>
      </c>
      <c r="J223" s="54">
        <f t="shared" si="293"/>
        <v>0</v>
      </c>
      <c r="K223" s="54">
        <f t="shared" si="293"/>
        <v>0</v>
      </c>
      <c r="L223" s="54">
        <f t="shared" si="293"/>
        <v>0</v>
      </c>
      <c r="M223" s="54">
        <f t="shared" si="293"/>
        <v>0</v>
      </c>
      <c r="N223" s="54">
        <f>SUM(N224:N228)</f>
        <v>3000</v>
      </c>
      <c r="O223" s="54">
        <f>SUM(O224:O228)</f>
        <v>3000</v>
      </c>
      <c r="P223" s="54">
        <f>SUM(P224:P228)</f>
        <v>3000</v>
      </c>
      <c r="Q223" s="54">
        <f>SUM(Q224:Q228)</f>
        <v>3000</v>
      </c>
      <c r="R223" s="214" t="s">
        <v>190</v>
      </c>
      <c r="S223" s="252" t="s">
        <v>185</v>
      </c>
      <c r="T223" s="86"/>
      <c r="U223" s="32"/>
      <c r="V223" s="32"/>
      <c r="W223" s="32"/>
      <c r="X223" s="32"/>
      <c r="Y223" s="32"/>
      <c r="Z223" s="32"/>
    </row>
    <row r="224" spans="2:26" ht="63.75" x14ac:dyDescent="0.25">
      <c r="B224" s="209"/>
      <c r="C224" s="251"/>
      <c r="D224" s="55" t="s">
        <v>19</v>
      </c>
      <c r="E224" s="119" t="s">
        <v>205</v>
      </c>
      <c r="F224" s="56">
        <f>F230</f>
        <v>0</v>
      </c>
      <c r="G224" s="54">
        <f t="shared" si="271"/>
        <v>12000</v>
      </c>
      <c r="H224" s="56">
        <f>H230</f>
        <v>0</v>
      </c>
      <c r="I224" s="56">
        <f t="shared" ref="I224:P224" si="294">I230</f>
        <v>0</v>
      </c>
      <c r="J224" s="56">
        <f t="shared" si="294"/>
        <v>0</v>
      </c>
      <c r="K224" s="56">
        <f t="shared" si="294"/>
        <v>0</v>
      </c>
      <c r="L224" s="56">
        <f t="shared" si="294"/>
        <v>0</v>
      </c>
      <c r="M224" s="56">
        <f t="shared" si="294"/>
        <v>0</v>
      </c>
      <c r="N224" s="56">
        <f t="shared" si="294"/>
        <v>3000</v>
      </c>
      <c r="O224" s="56">
        <f t="shared" si="294"/>
        <v>3000</v>
      </c>
      <c r="P224" s="56">
        <f t="shared" si="294"/>
        <v>3000</v>
      </c>
      <c r="Q224" s="56">
        <f t="shared" ref="Q224" si="295">Q230</f>
        <v>3000</v>
      </c>
      <c r="R224" s="215"/>
      <c r="S224" s="252"/>
    </row>
    <row r="225" spans="2:19" ht="63.75" x14ac:dyDescent="0.25">
      <c r="B225" s="209"/>
      <c r="C225" s="251"/>
      <c r="D225" s="55" t="s">
        <v>20</v>
      </c>
      <c r="E225" s="80"/>
      <c r="F225" s="56">
        <f t="shared" ref="F225:F228" si="296">F231</f>
        <v>0</v>
      </c>
      <c r="G225" s="54">
        <f t="shared" si="271"/>
        <v>0</v>
      </c>
      <c r="H225" s="56">
        <f t="shared" ref="H225:P225" si="297">H231</f>
        <v>0</v>
      </c>
      <c r="I225" s="56">
        <f t="shared" si="297"/>
        <v>0</v>
      </c>
      <c r="J225" s="56">
        <f t="shared" si="297"/>
        <v>0</v>
      </c>
      <c r="K225" s="56">
        <f t="shared" si="297"/>
        <v>0</v>
      </c>
      <c r="L225" s="56">
        <f t="shared" si="297"/>
        <v>0</v>
      </c>
      <c r="M225" s="56">
        <f t="shared" si="297"/>
        <v>0</v>
      </c>
      <c r="N225" s="56">
        <f t="shared" si="297"/>
        <v>0</v>
      </c>
      <c r="O225" s="56">
        <f t="shared" si="297"/>
        <v>0</v>
      </c>
      <c r="P225" s="56">
        <f t="shared" si="297"/>
        <v>0</v>
      </c>
      <c r="Q225" s="56">
        <f t="shared" ref="Q225" si="298">Q231</f>
        <v>0</v>
      </c>
      <c r="R225" s="215"/>
      <c r="S225" s="252"/>
    </row>
    <row r="226" spans="2:19" ht="38.25" x14ac:dyDescent="0.25">
      <c r="B226" s="209"/>
      <c r="C226" s="251"/>
      <c r="D226" s="55" t="s">
        <v>22</v>
      </c>
      <c r="E226" s="80"/>
      <c r="F226" s="56">
        <f t="shared" si="296"/>
        <v>0</v>
      </c>
      <c r="G226" s="54">
        <f t="shared" si="271"/>
        <v>0</v>
      </c>
      <c r="H226" s="56">
        <f t="shared" ref="H226:P226" si="299">H232</f>
        <v>0</v>
      </c>
      <c r="I226" s="56">
        <f t="shared" si="299"/>
        <v>0</v>
      </c>
      <c r="J226" s="56">
        <f t="shared" si="299"/>
        <v>0</v>
      </c>
      <c r="K226" s="56">
        <f t="shared" si="299"/>
        <v>0</v>
      </c>
      <c r="L226" s="56">
        <f t="shared" si="299"/>
        <v>0</v>
      </c>
      <c r="M226" s="56">
        <f t="shared" si="299"/>
        <v>0</v>
      </c>
      <c r="N226" s="56">
        <f t="shared" si="299"/>
        <v>0</v>
      </c>
      <c r="O226" s="56">
        <f t="shared" si="299"/>
        <v>0</v>
      </c>
      <c r="P226" s="56">
        <f t="shared" si="299"/>
        <v>0</v>
      </c>
      <c r="Q226" s="56">
        <f t="shared" ref="Q226" si="300">Q232</f>
        <v>0</v>
      </c>
      <c r="R226" s="215"/>
      <c r="S226" s="252"/>
    </row>
    <row r="227" spans="2:19" ht="51" x14ac:dyDescent="0.25">
      <c r="B227" s="209"/>
      <c r="C227" s="251"/>
      <c r="D227" s="55" t="s">
        <v>23</v>
      </c>
      <c r="E227" s="80"/>
      <c r="F227" s="56">
        <f t="shared" si="296"/>
        <v>0</v>
      </c>
      <c r="G227" s="54">
        <f t="shared" si="271"/>
        <v>0</v>
      </c>
      <c r="H227" s="56">
        <f t="shared" ref="H227:P227" si="301">H233</f>
        <v>0</v>
      </c>
      <c r="I227" s="56">
        <f t="shared" si="301"/>
        <v>0</v>
      </c>
      <c r="J227" s="56">
        <f t="shared" si="301"/>
        <v>0</v>
      </c>
      <c r="K227" s="56">
        <f t="shared" si="301"/>
        <v>0</v>
      </c>
      <c r="L227" s="56">
        <f t="shared" si="301"/>
        <v>0</v>
      </c>
      <c r="M227" s="56">
        <f t="shared" si="301"/>
        <v>0</v>
      </c>
      <c r="N227" s="56">
        <f t="shared" si="301"/>
        <v>0</v>
      </c>
      <c r="O227" s="56">
        <f t="shared" si="301"/>
        <v>0</v>
      </c>
      <c r="P227" s="56">
        <f t="shared" si="301"/>
        <v>0</v>
      </c>
      <c r="Q227" s="56">
        <f t="shared" ref="Q227" si="302">Q233</f>
        <v>0</v>
      </c>
      <c r="R227" s="215"/>
      <c r="S227" s="252"/>
    </row>
    <row r="228" spans="2:19" x14ac:dyDescent="0.25">
      <c r="B228" s="209"/>
      <c r="C228" s="251"/>
      <c r="D228" s="59" t="s">
        <v>40</v>
      </c>
      <c r="E228" s="81"/>
      <c r="F228" s="56">
        <f t="shared" si="296"/>
        <v>0</v>
      </c>
      <c r="G228" s="54">
        <f>SUM(H228:Q228)</f>
        <v>0</v>
      </c>
      <c r="H228" s="56">
        <f t="shared" ref="H228:O228" si="303">H234</f>
        <v>0</v>
      </c>
      <c r="I228" s="56">
        <f t="shared" si="303"/>
        <v>0</v>
      </c>
      <c r="J228" s="56">
        <f t="shared" si="303"/>
        <v>0</v>
      </c>
      <c r="K228" s="56">
        <f t="shared" si="303"/>
        <v>0</v>
      </c>
      <c r="L228" s="56">
        <f t="shared" si="303"/>
        <v>0</v>
      </c>
      <c r="M228" s="56">
        <f t="shared" si="303"/>
        <v>0</v>
      </c>
      <c r="N228" s="56">
        <f t="shared" si="303"/>
        <v>0</v>
      </c>
      <c r="O228" s="56">
        <f t="shared" si="303"/>
        <v>0</v>
      </c>
      <c r="P228" s="56">
        <f>P234</f>
        <v>0</v>
      </c>
      <c r="Q228" s="56">
        <f>Q234</f>
        <v>0</v>
      </c>
      <c r="R228" s="215"/>
      <c r="S228" s="253"/>
    </row>
    <row r="229" spans="2:19" ht="15" customHeight="1" x14ac:dyDescent="0.25">
      <c r="B229" s="254" t="s">
        <v>186</v>
      </c>
      <c r="C229" s="257" t="s">
        <v>189</v>
      </c>
      <c r="D229" s="91" t="s">
        <v>17</v>
      </c>
      <c r="E229" s="119" t="s">
        <v>205</v>
      </c>
      <c r="F229" s="92">
        <f>SUM(F230:F234)</f>
        <v>0</v>
      </c>
      <c r="G229" s="93">
        <f>SUM(G230:G234)</f>
        <v>12000</v>
      </c>
      <c r="H229" s="93">
        <f>SUM(H230:H234)</f>
        <v>0</v>
      </c>
      <c r="I229" s="93">
        <f>SUM(I230:I234)</f>
        <v>0</v>
      </c>
      <c r="J229" s="93">
        <f t="shared" ref="J229:N229" si="304">SUM(J230:J234)</f>
        <v>0</v>
      </c>
      <c r="K229" s="93">
        <f t="shared" si="304"/>
        <v>0</v>
      </c>
      <c r="L229" s="93">
        <f t="shared" si="304"/>
        <v>0</v>
      </c>
      <c r="M229" s="93">
        <f t="shared" si="304"/>
        <v>0</v>
      </c>
      <c r="N229" s="93">
        <f t="shared" si="304"/>
        <v>3000</v>
      </c>
      <c r="O229" s="93">
        <f>SUM(O230:O234)</f>
        <v>3000</v>
      </c>
      <c r="P229" s="93">
        <f>SUM(P230:P234)</f>
        <v>3000</v>
      </c>
      <c r="Q229" s="93">
        <f>SUM(Q230:Q234)</f>
        <v>3000</v>
      </c>
      <c r="R229" s="259" t="s">
        <v>190</v>
      </c>
      <c r="S229" s="262" t="s">
        <v>185</v>
      </c>
    </row>
    <row r="230" spans="2:19" ht="63.75" x14ac:dyDescent="0.25">
      <c r="B230" s="255"/>
      <c r="C230" s="251"/>
      <c r="D230" s="55" t="s">
        <v>19</v>
      </c>
      <c r="E230" s="80" t="s">
        <v>205</v>
      </c>
      <c r="F230" s="87"/>
      <c r="G230" s="54">
        <f t="shared" ref="G230:G234" si="305">SUM(H230:Q230)</f>
        <v>12000</v>
      </c>
      <c r="H230" s="89"/>
      <c r="I230" s="89"/>
      <c r="J230" s="89"/>
      <c r="K230" s="89"/>
      <c r="L230" s="89"/>
      <c r="M230" s="89"/>
      <c r="N230" s="89">
        <v>3000</v>
      </c>
      <c r="O230" s="89">
        <v>3000</v>
      </c>
      <c r="P230" s="89">
        <v>3000</v>
      </c>
      <c r="Q230" s="89">
        <v>3000</v>
      </c>
      <c r="R230" s="260"/>
      <c r="S230" s="263"/>
    </row>
    <row r="231" spans="2:19" ht="63.75" x14ac:dyDescent="0.25">
      <c r="B231" s="255"/>
      <c r="C231" s="251"/>
      <c r="D231" s="55" t="s">
        <v>20</v>
      </c>
      <c r="E231" s="90"/>
      <c r="F231" s="87"/>
      <c r="G231" s="54">
        <f t="shared" si="305"/>
        <v>0</v>
      </c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260"/>
      <c r="S231" s="263"/>
    </row>
    <row r="232" spans="2:19" ht="38.25" x14ac:dyDescent="0.25">
      <c r="B232" s="255"/>
      <c r="C232" s="251"/>
      <c r="D232" s="88" t="s">
        <v>22</v>
      </c>
      <c r="E232" s="90"/>
      <c r="F232" s="87"/>
      <c r="G232" s="54">
        <f t="shared" si="305"/>
        <v>0</v>
      </c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260"/>
      <c r="S232" s="263"/>
    </row>
    <row r="233" spans="2:19" ht="51" x14ac:dyDescent="0.25">
      <c r="B233" s="255"/>
      <c r="C233" s="251"/>
      <c r="D233" s="88" t="s">
        <v>23</v>
      </c>
      <c r="E233" s="90"/>
      <c r="F233" s="87"/>
      <c r="G233" s="54">
        <f t="shared" si="305"/>
        <v>0</v>
      </c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260"/>
      <c r="S233" s="263"/>
    </row>
    <row r="234" spans="2:19" ht="15.75" thickBot="1" x14ac:dyDescent="0.3">
      <c r="B234" s="256"/>
      <c r="C234" s="258"/>
      <c r="D234" s="94" t="s">
        <v>40</v>
      </c>
      <c r="E234" s="95"/>
      <c r="F234" s="96"/>
      <c r="G234" s="120">
        <f t="shared" si="305"/>
        <v>0</v>
      </c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261"/>
      <c r="S234" s="264"/>
    </row>
    <row r="235" spans="2:19" x14ac:dyDescent="0.25">
      <c r="B235" s="36" t="s">
        <v>214</v>
      </c>
    </row>
    <row r="236" spans="2:19" x14ac:dyDescent="0.25">
      <c r="B236" s="36"/>
    </row>
  </sheetData>
  <sheetProtection password="C665" sheet="1" objects="1" scenarios="1"/>
  <mergeCells count="159">
    <mergeCell ref="S73:S78"/>
    <mergeCell ref="B229:B234"/>
    <mergeCell ref="C229:C234"/>
    <mergeCell ref="R229:R234"/>
    <mergeCell ref="S229:S234"/>
    <mergeCell ref="C157:C162"/>
    <mergeCell ref="R157:R162"/>
    <mergeCell ref="S157:S162"/>
    <mergeCell ref="B163:B168"/>
    <mergeCell ref="B157:B162"/>
    <mergeCell ref="C163:C168"/>
    <mergeCell ref="R163:R168"/>
    <mergeCell ref="S163:S168"/>
    <mergeCell ref="C187:C192"/>
    <mergeCell ref="S187:S192"/>
    <mergeCell ref="R187:R192"/>
    <mergeCell ref="B217:B222"/>
    <mergeCell ref="R217:R222"/>
    <mergeCell ref="S217:S222"/>
    <mergeCell ref="S211:S216"/>
    <mergeCell ref="C199:C204"/>
    <mergeCell ref="R199:R204"/>
    <mergeCell ref="S199:S204"/>
    <mergeCell ref="B205:B210"/>
    <mergeCell ref="S43:S48"/>
    <mergeCell ref="B97:B102"/>
    <mergeCell ref="C205:C210"/>
    <mergeCell ref="S97:S102"/>
    <mergeCell ref="C91:C96"/>
    <mergeCell ref="C97:C102"/>
    <mergeCell ref="B199:B204"/>
    <mergeCell ref="R12:R17"/>
    <mergeCell ref="B223:B228"/>
    <mergeCell ref="C223:C228"/>
    <mergeCell ref="R223:R228"/>
    <mergeCell ref="S223:S228"/>
    <mergeCell ref="C217:C222"/>
    <mergeCell ref="S49:S54"/>
    <mergeCell ref="B139:B144"/>
    <mergeCell ref="C139:C144"/>
    <mergeCell ref="R139:R144"/>
    <mergeCell ref="S139:S144"/>
    <mergeCell ref="B103:B108"/>
    <mergeCell ref="C103:C108"/>
    <mergeCell ref="R103:R108"/>
    <mergeCell ref="S103:S108"/>
    <mergeCell ref="B109:B114"/>
    <mergeCell ref="C109:C114"/>
    <mergeCell ref="S109:S114"/>
    <mergeCell ref="C169:C174"/>
    <mergeCell ref="S115:S120"/>
    <mergeCell ref="S145:S150"/>
    <mergeCell ref="R133:R138"/>
    <mergeCell ref="S133:S138"/>
    <mergeCell ref="B91:B96"/>
    <mergeCell ref="R91:R96"/>
    <mergeCell ref="S91:S96"/>
    <mergeCell ref="R115:R120"/>
    <mergeCell ref="B145:B150"/>
    <mergeCell ref="C145:C150"/>
    <mergeCell ref="R145:R150"/>
    <mergeCell ref="B133:B138"/>
    <mergeCell ref="C133:C138"/>
    <mergeCell ref="B115:B120"/>
    <mergeCell ref="S37:S42"/>
    <mergeCell ref="S205:S210"/>
    <mergeCell ref="S12:S17"/>
    <mergeCell ref="B19:B24"/>
    <mergeCell ref="C19:C24"/>
    <mergeCell ref="S19:S24"/>
    <mergeCell ref="S169:S174"/>
    <mergeCell ref="S175:S180"/>
    <mergeCell ref="C175:C180"/>
    <mergeCell ref="R181:R186"/>
    <mergeCell ref="S181:S186"/>
    <mergeCell ref="B181:B186"/>
    <mergeCell ref="C181:C186"/>
    <mergeCell ref="B175:B180"/>
    <mergeCell ref="R19:R24"/>
    <mergeCell ref="R175:R180"/>
    <mergeCell ref="B169:B174"/>
    <mergeCell ref="R169:R174"/>
    <mergeCell ref="B67:B72"/>
    <mergeCell ref="R73:R78"/>
    <mergeCell ref="R67:R72"/>
    <mergeCell ref="S67:S72"/>
    <mergeCell ref="B12:B17"/>
    <mergeCell ref="B187:B192"/>
    <mergeCell ref="B8:S8"/>
    <mergeCell ref="B9:S9"/>
    <mergeCell ref="B10:S10"/>
    <mergeCell ref="B43:B48"/>
    <mergeCell ref="C67:C72"/>
    <mergeCell ref="C43:C48"/>
    <mergeCell ref="R43:R48"/>
    <mergeCell ref="E12:E17"/>
    <mergeCell ref="B37:B42"/>
    <mergeCell ref="R37:R42"/>
    <mergeCell ref="B31:B36"/>
    <mergeCell ref="R31:R36"/>
    <mergeCell ref="C31:C36"/>
    <mergeCell ref="G12:G17"/>
    <mergeCell ref="B25:B30"/>
    <mergeCell ref="R25:R30"/>
    <mergeCell ref="F12:F17"/>
    <mergeCell ref="C12:C17"/>
    <mergeCell ref="D12:D17"/>
    <mergeCell ref="H12:Q16"/>
    <mergeCell ref="S25:S30"/>
    <mergeCell ref="C25:C30"/>
    <mergeCell ref="S31:S36"/>
    <mergeCell ref="C37:C42"/>
    <mergeCell ref="B211:B216"/>
    <mergeCell ref="C211:C216"/>
    <mergeCell ref="C49:C54"/>
    <mergeCell ref="C61:C66"/>
    <mergeCell ref="C85:C90"/>
    <mergeCell ref="R55:R60"/>
    <mergeCell ref="B79:B84"/>
    <mergeCell ref="R79:R84"/>
    <mergeCell ref="R61:R66"/>
    <mergeCell ref="B61:B66"/>
    <mergeCell ref="B55:B60"/>
    <mergeCell ref="C55:C60"/>
    <mergeCell ref="B49:B54"/>
    <mergeCell ref="R49:R54"/>
    <mergeCell ref="C79:C84"/>
    <mergeCell ref="B85:B90"/>
    <mergeCell ref="C115:C120"/>
    <mergeCell ref="R211:R216"/>
    <mergeCell ref="R205:R210"/>
    <mergeCell ref="R97:R102"/>
    <mergeCell ref="R109:R114"/>
    <mergeCell ref="B73:B78"/>
    <mergeCell ref="C73:C78"/>
    <mergeCell ref="N2:S2"/>
    <mergeCell ref="M3:S3"/>
    <mergeCell ref="B193:B198"/>
    <mergeCell ref="C193:C198"/>
    <mergeCell ref="R193:R198"/>
    <mergeCell ref="S193:S198"/>
    <mergeCell ref="B151:B156"/>
    <mergeCell ref="C151:C156"/>
    <mergeCell ref="R151:R156"/>
    <mergeCell ref="S151:S156"/>
    <mergeCell ref="B121:B126"/>
    <mergeCell ref="C121:C126"/>
    <mergeCell ref="R121:R126"/>
    <mergeCell ref="S121:S126"/>
    <mergeCell ref="B127:B132"/>
    <mergeCell ref="C127:C132"/>
    <mergeCell ref="R127:R132"/>
    <mergeCell ref="S127:S132"/>
    <mergeCell ref="S55:S60"/>
    <mergeCell ref="S61:S66"/>
    <mergeCell ref="S79:S84"/>
    <mergeCell ref="R85:R90"/>
    <mergeCell ref="S85:S90"/>
    <mergeCell ref="P4:S4"/>
  </mergeCells>
  <printOptions horizontalCentered="1"/>
  <pageMargins left="0" right="0" top="0" bottom="0" header="0" footer="0"/>
  <pageSetup paperSize="9" scale="77" fitToHeight="13" orientation="landscape" r:id="rId1"/>
  <rowBreaks count="6" manualBreakCount="6">
    <brk id="24" max="17" man="1"/>
    <brk id="36" max="17" man="1"/>
    <brk id="60" max="17" man="1"/>
    <brk id="82" max="18" man="1"/>
    <brk id="180" max="17" man="1"/>
    <brk id="192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ФК и МС</vt:lpstr>
      <vt:lpstr>Прил1 ФК и МС</vt:lpstr>
      <vt:lpstr>Прил2 ФК и МС</vt:lpstr>
      <vt:lpstr>'Прил2 ФК и МС'!Область_печати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2021-02-27T14:01:19Z</cp:lastPrinted>
  <dcterms:created xsi:type="dcterms:W3CDTF">2016-11-22T12:46:23Z</dcterms:created>
  <dcterms:modified xsi:type="dcterms:W3CDTF">2022-01-14T12:37:15Z</dcterms:modified>
</cp:coreProperties>
</file>