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comments4.xml" ContentType="application/vnd.openxmlformats-officedocument.spreadsheetml.comment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Default Extension="bin" ContentType="application/vnd.openxmlformats-officedocument.spreadsheetml.printerSettings"/>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filterPrivacy="1"/>
  <bookViews>
    <workbookView xWindow="0" yWindow="0" windowWidth="28770" windowHeight="11700" tabRatio="586"/>
  </bookViews>
  <sheets>
    <sheet name="Паспорт МП" sheetId="1" r:id="rId1"/>
    <sheet name="Цели, задачи, хар., реализ МП" sheetId="2" r:id="rId2"/>
    <sheet name="Паспорт подпрограммы №1" sheetId="3" r:id="rId3"/>
    <sheet name="Паспорт подпрограммы №2" sheetId="4" r:id="rId4"/>
    <sheet name="Паспорт подпрограммы №3" sheetId="5" r:id="rId5"/>
    <sheet name="Паспорт подпрограммы №4" sheetId="6" r:id="rId6"/>
    <sheet name="Паспорт подпрограммы №5" sheetId="7" r:id="rId7"/>
    <sheet name="Паспорт подпрограммы №6" sheetId="9" r:id="rId8"/>
    <sheet name="Паспорт подпрограммы №7" sheetId="8" r:id="rId9"/>
    <sheet name="Паспорт подпрограммы №8" sheetId="10" r:id="rId10"/>
    <sheet name="Паспорт подпрограммы №9" sheetId="11" r:id="rId11"/>
    <sheet name="Паспорт подпрограммы №10" sheetId="12" r:id="rId12"/>
    <sheet name="Паспорт попдпрограммы №11" sheetId="13" r:id="rId13"/>
    <sheet name="Приложение №1" sheetId="14" r:id="rId14"/>
    <sheet name="Приложение №2" sheetId="16" r:id="rId15"/>
    <sheet name="Приложение №3" sheetId="17" r:id="rId16"/>
    <sheet name="Приложение №4" sheetId="18" r:id="rId17"/>
    <sheet name="Приложение №5" sheetId="19" r:id="rId18"/>
    <sheet name="Приложение №6" sheetId="20" r:id="rId19"/>
    <sheet name="Приложение №7" sheetId="21" r:id="rId20"/>
    <sheet name="Приложение №8" sheetId="22" r:id="rId21"/>
    <sheet name="Приложение №9" sheetId="23" r:id="rId22"/>
    <sheet name="Приложение №10" sheetId="27" r:id="rId23"/>
    <sheet name="Приложение №11" sheetId="25" r:id="rId24"/>
    <sheet name="Приложение №12" sheetId="26" r:id="rId25"/>
    <sheet name="Приложение №13 (ПП1)" sheetId="28" r:id="rId26"/>
    <sheet name="Приложение №14 (ПП2)" sheetId="29" r:id="rId27"/>
    <sheet name="Приложение №15 (ПП3)" sheetId="30" r:id="rId28"/>
    <sheet name="Приложение №16 (ПП4)" sheetId="32" r:id="rId29"/>
    <sheet name="Приложение №17 (ПП5)" sheetId="33" r:id="rId30"/>
    <sheet name="Приложение №18 (ПП6)" sheetId="34" r:id="rId31"/>
    <sheet name="Приложение №19 (ПП7)" sheetId="37" r:id="rId32"/>
    <sheet name="Приложение №20 (ПП8)" sheetId="38" r:id="rId33"/>
    <sheet name="Приложение №21 (ПП9)" sheetId="39" r:id="rId34"/>
    <sheet name="Приложение №22 (ПП10)" sheetId="40" r:id="rId35"/>
    <sheet name="Приложение №23 (ПП11)" sheetId="41" r:id="rId36"/>
  </sheets>
  <definedNames>
    <definedName name="_xlnm.Print_Area" localSheetId="0">'Паспорт МП'!$A$1:$K$91</definedName>
    <definedName name="_xlnm.Print_Area" localSheetId="13">'Приложение №1'!$A$1:$O$21</definedName>
    <definedName name="_xlnm.Print_Area" localSheetId="24">'Приложение №12'!$A$1:$F$563</definedName>
    <definedName name="_xlnm.Print_Area" localSheetId="25">'Приложение №13 (ПП1)'!$A$1:$P$37</definedName>
    <definedName name="_xlnm.Print_Area" localSheetId="31">'Приложение №19 (ПП7)'!$A$1:$P$20</definedName>
    <definedName name="_xlnm.Print_Area" localSheetId="1">'Цели, задачи, хар., реализ МП'!$A$1:$D$221</definedName>
  </definedNames>
  <calcPr calcId="125725"/>
  <extLst xmlns:x15="http://schemas.microsoft.com/office/spreadsheetml/2010/11/main">
    <ext uri="{140A7094-0E35-4892-8432-C4D2E57EDEB5}">
      <x15:workbookPr chartTrackingRefBase="1"/>
    </ext>
  </extLst>
</workbook>
</file>

<file path=xl/calcChain.xml><?xml version="1.0" encoding="utf-8"?>
<calcChain xmlns="http://schemas.openxmlformats.org/spreadsheetml/2006/main">
  <c r="D363" i="26"/>
  <c r="F9" i="37"/>
  <c r="E15" i="26" l="1"/>
  <c r="E13"/>
  <c r="N14" i="28"/>
  <c r="L14"/>
  <c r="L14" i="30"/>
  <c r="N14" i="32"/>
  <c r="M14"/>
  <c r="L14"/>
  <c r="M13" i="34"/>
  <c r="M12" s="1"/>
  <c r="L24" i="38"/>
  <c r="I14" i="41"/>
  <c r="E135" i="26" l="1"/>
  <c r="E75" l="1"/>
  <c r="E24"/>
  <c r="N10" i="28" l="1"/>
  <c r="J20" i="3" l="1"/>
  <c r="J46" i="38"/>
  <c r="M18" i="28"/>
  <c r="M22"/>
  <c r="L18"/>
  <c r="L13" i="34" l="1"/>
  <c r="M13" i="33"/>
  <c r="E64" i="26" l="1"/>
  <c r="L14" i="29" l="1"/>
  <c r="E54" i="26" l="1"/>
  <c r="M14" i="29" l="1"/>
  <c r="D159" i="26" l="1"/>
  <c r="D151"/>
  <c r="H12" i="39" l="1"/>
  <c r="I12"/>
  <c r="J12"/>
  <c r="K12"/>
  <c r="L12"/>
  <c r="G12"/>
  <c r="H11"/>
  <c r="I11"/>
  <c r="J11"/>
  <c r="K11"/>
  <c r="L11"/>
  <c r="G11"/>
  <c r="E12"/>
  <c r="E11"/>
  <c r="E10"/>
  <c r="H10"/>
  <c r="E520" i="26" s="1"/>
  <c r="I10" i="39"/>
  <c r="E521" i="26" s="1"/>
  <c r="J10" i="39"/>
  <c r="E522" i="26" s="1"/>
  <c r="K10" i="39"/>
  <c r="E523" i="26" s="1"/>
  <c r="L10" i="39"/>
  <c r="E524" i="26" s="1"/>
  <c r="G10" i="39"/>
  <c r="E519" i="26" s="1"/>
  <c r="L13" i="39"/>
  <c r="K13"/>
  <c r="J13"/>
  <c r="I13"/>
  <c r="H13"/>
  <c r="G13"/>
  <c r="F20"/>
  <c r="F19"/>
  <c r="F18"/>
  <c r="L17"/>
  <c r="J17"/>
  <c r="I17"/>
  <c r="H17"/>
  <c r="G17"/>
  <c r="E17"/>
  <c r="F10" l="1"/>
  <c r="F17"/>
  <c r="K17"/>
  <c r="K14" i="37" l="1"/>
  <c r="E131" i="26" l="1"/>
  <c r="E134"/>
  <c r="E9"/>
  <c r="E20"/>
  <c r="F14" i="28" l="1"/>
  <c r="E86" i="26" l="1"/>
  <c r="E12" l="1"/>
  <c r="E90" l="1"/>
  <c r="L22" i="28" l="1"/>
  <c r="D6" i="26"/>
  <c r="E89" l="1"/>
  <c r="E23"/>
  <c r="E92"/>
  <c r="L30" i="28" l="1"/>
  <c r="L29" l="1"/>
  <c r="E169" i="26"/>
  <c r="K13" i="37"/>
  <c r="D13" i="14" l="1"/>
  <c r="D15"/>
  <c r="T18" i="28"/>
  <c r="U18" s="1"/>
  <c r="D140" i="26"/>
  <c r="D128"/>
  <c r="D105"/>
  <c r="D94"/>
  <c r="D79"/>
  <c r="C13" i="14" s="1"/>
  <c r="D68" i="26"/>
  <c r="D57"/>
  <c r="C15" i="14" s="1"/>
  <c r="D46" i="26"/>
  <c r="D37"/>
  <c r="C16" i="14"/>
  <c r="R19" i="28"/>
  <c r="AH18"/>
  <c r="AI18" s="1"/>
  <c r="AF18"/>
  <c r="AG18" s="1"/>
  <c r="AB18"/>
  <c r="AC18" s="1"/>
  <c r="Z18"/>
  <c r="X18"/>
  <c r="Y18" s="1"/>
  <c r="V18"/>
  <c r="W18" s="1"/>
  <c r="F31"/>
  <c r="F32"/>
  <c r="F30"/>
  <c r="M29"/>
  <c r="N29"/>
  <c r="F27"/>
  <c r="F28"/>
  <c r="F23"/>
  <c r="F24"/>
  <c r="F20"/>
  <c r="F19"/>
  <c r="F18"/>
  <c r="F15"/>
  <c r="F16"/>
  <c r="E466" i="26"/>
  <c r="E465"/>
  <c r="E463"/>
  <c r="E462"/>
  <c r="G36" i="38"/>
  <c r="H36"/>
  <c r="F42"/>
  <c r="F41"/>
  <c r="I36"/>
  <c r="E504" i="26"/>
  <c r="E503"/>
  <c r="E502"/>
  <c r="E501"/>
  <c r="E500"/>
  <c r="D488"/>
  <c r="E487"/>
  <c r="E486"/>
  <c r="E485"/>
  <c r="E484"/>
  <c r="E483"/>
  <c r="E424"/>
  <c r="H20" i="38"/>
  <c r="E438" i="26" s="1"/>
  <c r="I20" i="38"/>
  <c r="E439" i="26" s="1"/>
  <c r="J20" i="38"/>
  <c r="E440" i="26" s="1"/>
  <c r="K20" i="38"/>
  <c r="L20"/>
  <c r="E442" i="26" s="1"/>
  <c r="G20" i="38"/>
  <c r="E437" i="26" s="1"/>
  <c r="J36" i="38"/>
  <c r="F46"/>
  <c r="F45" s="1"/>
  <c r="F44"/>
  <c r="F43" s="1"/>
  <c r="L36"/>
  <c r="L37"/>
  <c r="E473" i="26" s="1"/>
  <c r="L38" i="38"/>
  <c r="E480" i="26" s="1"/>
  <c r="H38" i="38"/>
  <c r="E476" i="26" s="1"/>
  <c r="I38" i="38"/>
  <c r="E477" i="26" s="1"/>
  <c r="J38" i="38"/>
  <c r="E478" i="26" s="1"/>
  <c r="K38" i="38"/>
  <c r="E479" i="26" s="1"/>
  <c r="G38" i="38"/>
  <c r="F34"/>
  <c r="F33"/>
  <c r="F32"/>
  <c r="G22"/>
  <c r="F16"/>
  <c r="F15"/>
  <c r="F14"/>
  <c r="E558" i="26"/>
  <c r="E557"/>
  <c r="E556"/>
  <c r="E555"/>
  <c r="E552"/>
  <c r="E551"/>
  <c r="E549"/>
  <c r="E548"/>
  <c r="E550"/>
  <c r="E372"/>
  <c r="E371"/>
  <c r="E340"/>
  <c r="E339"/>
  <c r="E338"/>
  <c r="E336"/>
  <c r="E335"/>
  <c r="F19" i="37"/>
  <c r="F20"/>
  <c r="F18"/>
  <c r="F14"/>
  <c r="F15"/>
  <c r="F16"/>
  <c r="E326" i="26"/>
  <c r="E325"/>
  <c r="E324"/>
  <c r="E317"/>
  <c r="E316"/>
  <c r="E306"/>
  <c r="E305"/>
  <c r="E299"/>
  <c r="E293"/>
  <c r="E292"/>
  <c r="E291"/>
  <c r="E283"/>
  <c r="E282"/>
  <c r="E281"/>
  <c r="E277"/>
  <c r="F23" i="34"/>
  <c r="J21"/>
  <c r="K21"/>
  <c r="L21"/>
  <c r="N21"/>
  <c r="F20"/>
  <c r="F16"/>
  <c r="F17"/>
  <c r="M15"/>
  <c r="F14"/>
  <c r="F13"/>
  <c r="N10"/>
  <c r="N11"/>
  <c r="J10"/>
  <c r="K10"/>
  <c r="L10"/>
  <c r="G10"/>
  <c r="E9"/>
  <c r="F14" i="30"/>
  <c r="F16"/>
  <c r="F15"/>
  <c r="K11"/>
  <c r="L11"/>
  <c r="M11"/>
  <c r="N11"/>
  <c r="N10"/>
  <c r="M10"/>
  <c r="K10"/>
  <c r="J10"/>
  <c r="I10"/>
  <c r="H10"/>
  <c r="G10"/>
  <c r="E242" i="26"/>
  <c r="E241"/>
  <c r="E234"/>
  <c r="E233"/>
  <c r="E232"/>
  <c r="E231"/>
  <c r="E230"/>
  <c r="E229"/>
  <c r="F23" i="32"/>
  <c r="F24"/>
  <c r="F22"/>
  <c r="C10" i="18" s="1"/>
  <c r="M21" i="32"/>
  <c r="N21"/>
  <c r="K21"/>
  <c r="L21"/>
  <c r="J21"/>
  <c r="I21"/>
  <c r="H21"/>
  <c r="G21"/>
  <c r="G17"/>
  <c r="F16"/>
  <c r="F20"/>
  <c r="F19"/>
  <c r="D235" i="26" s="1"/>
  <c r="F18" i="32"/>
  <c r="C9" i="18" s="1"/>
  <c r="M17" i="32"/>
  <c r="N17"/>
  <c r="F15"/>
  <c r="F14"/>
  <c r="C8" i="18" s="1"/>
  <c r="M13" i="32"/>
  <c r="N13"/>
  <c r="L13"/>
  <c r="K13"/>
  <c r="J13"/>
  <c r="I13"/>
  <c r="H13"/>
  <c r="E13"/>
  <c r="N12"/>
  <c r="M12"/>
  <c r="L12"/>
  <c r="K12"/>
  <c r="J12"/>
  <c r="I12"/>
  <c r="H12"/>
  <c r="G12"/>
  <c r="E12"/>
  <c r="N11"/>
  <c r="M11"/>
  <c r="L11"/>
  <c r="K11"/>
  <c r="J11"/>
  <c r="I11"/>
  <c r="H11"/>
  <c r="G11"/>
  <c r="N10"/>
  <c r="J14" i="6" s="1"/>
  <c r="M10" i="32"/>
  <c r="L10"/>
  <c r="H14" i="6" s="1"/>
  <c r="K10" i="32"/>
  <c r="J10"/>
  <c r="I10"/>
  <c r="H10"/>
  <c r="G10"/>
  <c r="F14" i="33"/>
  <c r="M10"/>
  <c r="N10"/>
  <c r="E256" i="26" s="1"/>
  <c r="M11" i="33"/>
  <c r="E265" i="26" s="1"/>
  <c r="N11" i="33"/>
  <c r="E266" i="26" s="1"/>
  <c r="L11" i="33"/>
  <c r="E264" i="26" s="1"/>
  <c r="L13" i="33"/>
  <c r="F13" s="1"/>
  <c r="M13" i="29"/>
  <c r="F14"/>
  <c r="C8" i="16" s="1"/>
  <c r="I14" i="6" l="1"/>
  <c r="M9" i="32"/>
  <c r="E441" i="26"/>
  <c r="D435" s="1"/>
  <c r="G24" i="10"/>
  <c r="R26" i="28"/>
  <c r="F12" i="32"/>
  <c r="D10" i="18"/>
  <c r="F12" i="34"/>
  <c r="F13" i="37"/>
  <c r="F11" i="32"/>
  <c r="F13" i="38"/>
  <c r="D498" i="26"/>
  <c r="F31" i="38"/>
  <c r="L35"/>
  <c r="E464" i="26"/>
  <c r="D460" s="1"/>
  <c r="D8" i="14"/>
  <c r="F13" i="28"/>
  <c r="F40" i="38"/>
  <c r="F39" s="1"/>
  <c r="F17" i="28"/>
  <c r="F29"/>
  <c r="L9" i="32"/>
  <c r="D474" i="26"/>
  <c r="D546"/>
  <c r="G9" i="32"/>
  <c r="N9"/>
  <c r="D8" i="18"/>
  <c r="F13" i="32"/>
  <c r="D9" i="18"/>
  <c r="M9" i="33"/>
  <c r="F13" i="30"/>
  <c r="E255" i="26"/>
  <c r="F17" i="32"/>
  <c r="F21"/>
  <c r="D481" i="26"/>
  <c r="F20" i="38"/>
  <c r="D553" i="26"/>
  <c r="D517"/>
  <c r="F17" i="37"/>
  <c r="D279" i="26"/>
  <c r="N12" i="34"/>
  <c r="N9"/>
  <c r="L10" i="30"/>
  <c r="D227" i="26"/>
  <c r="F10" i="32"/>
  <c r="D28" i="26"/>
  <c r="D17"/>
  <c r="D138"/>
  <c r="D10" i="14" s="1"/>
  <c r="F10" i="30" l="1"/>
  <c r="H11" i="5"/>
  <c r="F9" i="32"/>
  <c r="R14" i="28"/>
  <c r="S14" s="1"/>
  <c r="D16" i="14"/>
  <c r="R27" i="28"/>
  <c r="D545" i="26"/>
  <c r="C8" i="14"/>
  <c r="D13" i="22"/>
  <c r="E175" i="26"/>
  <c r="E174"/>
  <c r="E172"/>
  <c r="E171"/>
  <c r="E168"/>
  <c r="E167"/>
  <c r="E188"/>
  <c r="E187"/>
  <c r="E186"/>
  <c r="E185"/>
  <c r="E184"/>
  <c r="E183"/>
  <c r="E182"/>
  <c r="E181"/>
  <c r="G13" i="29"/>
  <c r="H13"/>
  <c r="I13"/>
  <c r="J13"/>
  <c r="K13"/>
  <c r="L13"/>
  <c r="N13"/>
  <c r="E127" i="26"/>
  <c r="E125"/>
  <c r="J175" s="1"/>
  <c r="E124"/>
  <c r="I175" s="1"/>
  <c r="E122"/>
  <c r="E121"/>
  <c r="E120"/>
  <c r="E119"/>
  <c r="E118"/>
  <c r="E123"/>
  <c r="L21" i="28"/>
  <c r="N21"/>
  <c r="M21"/>
  <c r="H175" i="26" l="1"/>
  <c r="D170"/>
  <c r="D166"/>
  <c r="D116"/>
  <c r="D173"/>
  <c r="R31" i="28" s="1"/>
  <c r="D179" i="26"/>
  <c r="D17" i="14" l="1"/>
  <c r="R32" i="28"/>
  <c r="R22"/>
  <c r="C14" i="14"/>
  <c r="D83" i="26"/>
  <c r="AD18" i="28"/>
  <c r="AE18" s="1"/>
  <c r="C17" i="14"/>
  <c r="R30" i="28"/>
  <c r="G43" i="38"/>
  <c r="H43"/>
  <c r="I43"/>
  <c r="J43"/>
  <c r="K43"/>
  <c r="L43"/>
  <c r="C10" i="14" l="1"/>
  <c r="R18" i="28"/>
  <c r="S18" s="1"/>
  <c r="E225" i="26"/>
  <c r="E224"/>
  <c r="E223"/>
  <c r="E220"/>
  <c r="E278" l="1"/>
  <c r="M11" i="34" l="1"/>
  <c r="D506" i="26" l="1"/>
  <c r="E313" l="1"/>
  <c r="E240"/>
  <c r="E212"/>
  <c r="E211"/>
  <c r="E202"/>
  <c r="E201"/>
  <c r="K71" i="1" l="1"/>
  <c r="K70"/>
  <c r="G10" i="28"/>
  <c r="H10"/>
  <c r="I10"/>
  <c r="J10"/>
  <c r="K10"/>
  <c r="L10"/>
  <c r="H20" i="3" s="1"/>
  <c r="M10" i="28"/>
  <c r="F10" l="1"/>
  <c r="K12" i="37"/>
  <c r="K11"/>
  <c r="F71" i="1"/>
  <c r="E71"/>
  <c r="I20" i="3"/>
  <c r="I12" i="5"/>
  <c r="I10" s="1"/>
  <c r="J12"/>
  <c r="I11"/>
  <c r="J11"/>
  <c r="I12" i="7"/>
  <c r="J12"/>
  <c r="J10" s="1"/>
  <c r="I11"/>
  <c r="J11"/>
  <c r="K37" i="38"/>
  <c r="E472" i="26" s="1"/>
  <c r="J37" i="38"/>
  <c r="E471" i="26" s="1"/>
  <c r="I37" i="38"/>
  <c r="E470" i="26" s="1"/>
  <c r="H37" i="38"/>
  <c r="E469" i="26" s="1"/>
  <c r="L19" i="38"/>
  <c r="K19"/>
  <c r="E433" i="26" s="1"/>
  <c r="J19" i="38"/>
  <c r="E432" i="26" s="1"/>
  <c r="I19" i="38"/>
  <c r="E431" i="26" s="1"/>
  <c r="H19" i="38"/>
  <c r="E430" i="26" s="1"/>
  <c r="G19" i="38"/>
  <c r="E429" i="26" s="1"/>
  <c r="E434" l="1"/>
  <c r="D427"/>
  <c r="D467"/>
  <c r="J10" i="5"/>
  <c r="I10" i="7"/>
  <c r="H28" i="38"/>
  <c r="E447" i="26" s="1"/>
  <c r="K36" i="38"/>
  <c r="L28"/>
  <c r="E451" i="26" s="1"/>
  <c r="I28" i="38"/>
  <c r="E448" i="26" s="1"/>
  <c r="J28" i="38"/>
  <c r="E449" i="26" s="1"/>
  <c r="K28" i="38"/>
  <c r="E450" i="26" s="1"/>
  <c r="G28" i="38"/>
  <c r="E446" i="26" s="1"/>
  <c r="K18" i="38"/>
  <c r="E425" i="26" s="1"/>
  <c r="L18" i="38"/>
  <c r="E426" i="26" s="1"/>
  <c r="I18" i="38"/>
  <c r="E423" i="26" s="1"/>
  <c r="H18" i="38"/>
  <c r="E422" i="26" s="1"/>
  <c r="G18" i="38"/>
  <c r="G37"/>
  <c r="F37" s="1"/>
  <c r="D17" i="22" s="1"/>
  <c r="H10" i="38"/>
  <c r="E405" i="26" s="1"/>
  <c r="I10" i="38"/>
  <c r="E406" i="26" s="1"/>
  <c r="J10" i="38"/>
  <c r="E407" i="26" s="1"/>
  <c r="K10" i="38"/>
  <c r="L10"/>
  <c r="G10"/>
  <c r="E404" i="26" s="1"/>
  <c r="F38" i="38"/>
  <c r="D19" i="22" s="1"/>
  <c r="H31" i="38"/>
  <c r="I31"/>
  <c r="J31"/>
  <c r="K31"/>
  <c r="L31"/>
  <c r="G31"/>
  <c r="L22"/>
  <c r="K22"/>
  <c r="J22"/>
  <c r="I22"/>
  <c r="H22"/>
  <c r="F26"/>
  <c r="F25"/>
  <c r="F24"/>
  <c r="F23"/>
  <c r="F19"/>
  <c r="D11" i="22" s="1"/>
  <c r="G25" i="10"/>
  <c r="I70" i="1" s="1"/>
  <c r="H25" i="10"/>
  <c r="J70" i="1" s="1"/>
  <c r="H24" i="10"/>
  <c r="G16" i="12"/>
  <c r="H16"/>
  <c r="G15"/>
  <c r="H15"/>
  <c r="H13" s="1"/>
  <c r="G14"/>
  <c r="H14"/>
  <c r="D126" i="26"/>
  <c r="D5" s="1"/>
  <c r="F35" i="28" s="1"/>
  <c r="M11"/>
  <c r="N11"/>
  <c r="M12"/>
  <c r="N12"/>
  <c r="M13"/>
  <c r="N13"/>
  <c r="M17"/>
  <c r="N17"/>
  <c r="F22"/>
  <c r="M25"/>
  <c r="N25"/>
  <c r="F26"/>
  <c r="G11"/>
  <c r="G12"/>
  <c r="C22" i="3" s="1"/>
  <c r="K12" i="29"/>
  <c r="L12"/>
  <c r="M12"/>
  <c r="N12"/>
  <c r="K11"/>
  <c r="L11"/>
  <c r="M11"/>
  <c r="I12" i="4" s="1"/>
  <c r="K10" i="29"/>
  <c r="L10"/>
  <c r="M10"/>
  <c r="I11" i="4" s="1"/>
  <c r="N10" i="29"/>
  <c r="J11" i="4" s="1"/>
  <c r="N11" i="29"/>
  <c r="J12" i="4" s="1"/>
  <c r="F15" i="29"/>
  <c r="F16"/>
  <c r="M12" i="30"/>
  <c r="M9" s="1"/>
  <c r="N12"/>
  <c r="N9" s="1"/>
  <c r="N13"/>
  <c r="M13"/>
  <c r="I15" i="6"/>
  <c r="I13" s="1"/>
  <c r="J15"/>
  <c r="J13" s="1"/>
  <c r="J21" i="3" l="1"/>
  <c r="J19" s="1"/>
  <c r="N9" i="28"/>
  <c r="I21" i="3"/>
  <c r="I19" s="1"/>
  <c r="M9" i="28"/>
  <c r="L9" i="29"/>
  <c r="G13" i="12"/>
  <c r="F21" i="28"/>
  <c r="Q6" i="14"/>
  <c r="E408" i="26"/>
  <c r="G22" i="10"/>
  <c r="G9" i="28"/>
  <c r="F18" i="38"/>
  <c r="E421" i="26"/>
  <c r="D419" s="1"/>
  <c r="D8" i="16"/>
  <c r="D189" i="26"/>
  <c r="D178" s="1"/>
  <c r="D444"/>
  <c r="J10" i="4"/>
  <c r="D14" i="14"/>
  <c r="C24" s="1"/>
  <c r="R23" i="28"/>
  <c r="F22" i="38"/>
  <c r="E409" i="26"/>
  <c r="D402" s="1"/>
  <c r="H22" i="10"/>
  <c r="K35" i="38"/>
  <c r="F36"/>
  <c r="I10" i="4"/>
  <c r="M9" i="29"/>
  <c r="N9"/>
  <c r="E22" i="10"/>
  <c r="D22"/>
  <c r="F22"/>
  <c r="J71" i="1"/>
  <c r="J22" i="3"/>
  <c r="I71" i="1"/>
  <c r="I22" i="3"/>
  <c r="C22" i="10"/>
  <c r="F28" i="38"/>
  <c r="C14" i="22" s="1"/>
  <c r="G12" i="33"/>
  <c r="H12"/>
  <c r="I12"/>
  <c r="J12"/>
  <c r="K12"/>
  <c r="L12"/>
  <c r="M12"/>
  <c r="N12"/>
  <c r="E12"/>
  <c r="N9"/>
  <c r="E21" i="34"/>
  <c r="G21"/>
  <c r="H21"/>
  <c r="I21"/>
  <c r="N18"/>
  <c r="N15" s="1"/>
  <c r="G12" i="37"/>
  <c r="N17"/>
  <c r="M17"/>
  <c r="L17"/>
  <c r="K17"/>
  <c r="J17"/>
  <c r="I17"/>
  <c r="H17"/>
  <c r="G17"/>
  <c r="N13"/>
  <c r="M13"/>
  <c r="L13"/>
  <c r="J13"/>
  <c r="I13"/>
  <c r="H13"/>
  <c r="G13"/>
  <c r="N12"/>
  <c r="M12"/>
  <c r="L12"/>
  <c r="J12"/>
  <c r="I12"/>
  <c r="H12"/>
  <c r="N11"/>
  <c r="M11"/>
  <c r="L11"/>
  <c r="J11"/>
  <c r="I11"/>
  <c r="H11"/>
  <c r="G11"/>
  <c r="N10"/>
  <c r="M10"/>
  <c r="L10"/>
  <c r="K10"/>
  <c r="K9" s="1"/>
  <c r="J10"/>
  <c r="F18" i="8" s="1"/>
  <c r="I10" i="37"/>
  <c r="H10"/>
  <c r="G10"/>
  <c r="G45" i="38"/>
  <c r="H45"/>
  <c r="I45"/>
  <c r="J45"/>
  <c r="K45"/>
  <c r="L45"/>
  <c r="K39"/>
  <c r="L39"/>
  <c r="K30"/>
  <c r="L30"/>
  <c r="K29"/>
  <c r="L29"/>
  <c r="K13"/>
  <c r="L13"/>
  <c r="K12"/>
  <c r="L12"/>
  <c r="K11"/>
  <c r="L11"/>
  <c r="H23" i="10" s="1"/>
  <c r="K21" i="38"/>
  <c r="K17" s="1"/>
  <c r="L21"/>
  <c r="L17" s="1"/>
  <c r="G18" i="8" l="1"/>
  <c r="L9" i="37"/>
  <c r="F10"/>
  <c r="F11"/>
  <c r="D11" i="21" s="1"/>
  <c r="N9" i="37"/>
  <c r="F12" i="33"/>
  <c r="E416" i="26"/>
  <c r="G23" i="10"/>
  <c r="G21" s="1"/>
  <c r="F12" i="37"/>
  <c r="D9" i="21" s="1"/>
  <c r="E459" i="26"/>
  <c r="L27" i="38"/>
  <c r="M9" i="37"/>
  <c r="E417" i="26"/>
  <c r="H21" i="10"/>
  <c r="E458" i="26"/>
  <c r="K27" i="38"/>
  <c r="F35"/>
  <c r="C16" i="22"/>
  <c r="C10"/>
  <c r="J13" i="9"/>
  <c r="H9" i="37"/>
  <c r="I9"/>
  <c r="G9"/>
  <c r="J9"/>
  <c r="L9" i="38"/>
  <c r="K9"/>
  <c r="C8" i="21" l="1"/>
  <c r="F22" i="34"/>
  <c r="F21" s="1"/>
  <c r="M10"/>
  <c r="I12" i="9" s="1"/>
  <c r="M21" i="34"/>
  <c r="J12" i="9"/>
  <c r="F15" i="39"/>
  <c r="F16"/>
  <c r="F14"/>
  <c r="G12" i="11"/>
  <c r="H12"/>
  <c r="H11"/>
  <c r="F15" i="41"/>
  <c r="D8" i="25" s="1"/>
  <c r="F16" i="41"/>
  <c r="F14"/>
  <c r="F12" i="40"/>
  <c r="F11"/>
  <c r="F10"/>
  <c r="K9"/>
  <c r="L9"/>
  <c r="J13" i="41"/>
  <c r="K13"/>
  <c r="J12"/>
  <c r="F13" i="13" s="1"/>
  <c r="K12" i="41"/>
  <c r="G13" i="13" s="1"/>
  <c r="J11" i="41"/>
  <c r="F12" i="13" s="1"/>
  <c r="K11" i="41"/>
  <c r="G12" i="13" s="1"/>
  <c r="J10" i="41"/>
  <c r="K10"/>
  <c r="G11" i="13" s="1"/>
  <c r="J11" i="9" l="1"/>
  <c r="F13" i="39"/>
  <c r="G10" i="13"/>
  <c r="H10" i="11"/>
  <c r="D525" i="26"/>
  <c r="D516" s="1"/>
  <c r="J9" i="41"/>
  <c r="F11" i="13"/>
  <c r="F10" s="1"/>
  <c r="M9" i="34"/>
  <c r="L9" i="39"/>
  <c r="K9"/>
  <c r="G11" i="11"/>
  <c r="G10" s="1"/>
  <c r="M18" i="34"/>
  <c r="F19"/>
  <c r="F18" s="1"/>
  <c r="K9" i="41"/>
  <c r="D14" i="12"/>
  <c r="E14"/>
  <c r="F14"/>
  <c r="D15"/>
  <c r="E15"/>
  <c r="F15"/>
  <c r="D16"/>
  <c r="E16"/>
  <c r="F16"/>
  <c r="C15"/>
  <c r="C16"/>
  <c r="C14"/>
  <c r="D20" i="8"/>
  <c r="E20"/>
  <c r="F20"/>
  <c r="G20"/>
  <c r="H20"/>
  <c r="I20"/>
  <c r="J69" i="1" s="1"/>
  <c r="J20" i="8"/>
  <c r="K69" i="1" s="1"/>
  <c r="C20" i="8"/>
  <c r="D19"/>
  <c r="E19"/>
  <c r="F19"/>
  <c r="G19"/>
  <c r="G17" s="1"/>
  <c r="H19"/>
  <c r="I68" i="1" s="1"/>
  <c r="I19" i="8"/>
  <c r="J68" i="1" s="1"/>
  <c r="J19" i="8"/>
  <c r="K68" i="1" s="1"/>
  <c r="C19" i="8"/>
  <c r="D68" i="1" s="1"/>
  <c r="D18" i="8"/>
  <c r="E18"/>
  <c r="H18"/>
  <c r="I67" i="1" s="1"/>
  <c r="I18" i="8"/>
  <c r="J67" i="1" s="1"/>
  <c r="J18" i="8"/>
  <c r="K67" i="1" s="1"/>
  <c r="C18" i="8"/>
  <c r="F11" i="5"/>
  <c r="G12" i="4"/>
  <c r="H12"/>
  <c r="C20" i="3"/>
  <c r="C21"/>
  <c r="J66" i="1" l="1"/>
  <c r="C11" i="11"/>
  <c r="K66" i="1"/>
  <c r="E397" i="26"/>
  <c r="E396"/>
  <c r="E395"/>
  <c r="E394"/>
  <c r="E393"/>
  <c r="E392"/>
  <c r="E391"/>
  <c r="E390"/>
  <c r="E386"/>
  <c r="E385"/>
  <c r="E384"/>
  <c r="E383"/>
  <c r="E382"/>
  <c r="E381"/>
  <c r="E380"/>
  <c r="E379"/>
  <c r="E373"/>
  <c r="E370"/>
  <c r="E369"/>
  <c r="E368"/>
  <c r="E367"/>
  <c r="E366"/>
  <c r="E362"/>
  <c r="E361"/>
  <c r="E360"/>
  <c r="E359"/>
  <c r="E358"/>
  <c r="E357"/>
  <c r="E356"/>
  <c r="E355"/>
  <c r="E351"/>
  <c r="E350"/>
  <c r="E349"/>
  <c r="E348"/>
  <c r="E347"/>
  <c r="E346"/>
  <c r="E345"/>
  <c r="E344"/>
  <c r="E337"/>
  <c r="E334"/>
  <c r="E333"/>
  <c r="E323"/>
  <c r="E322"/>
  <c r="E321"/>
  <c r="E320"/>
  <c r="E315"/>
  <c r="E314"/>
  <c r="E312"/>
  <c r="E311"/>
  <c r="E310"/>
  <c r="E304"/>
  <c r="E303"/>
  <c r="E302"/>
  <c r="E301"/>
  <c r="E300"/>
  <c r="E296"/>
  <c r="D294" s="1"/>
  <c r="E290"/>
  <c r="E289"/>
  <c r="E288"/>
  <c r="E287"/>
  <c r="E286"/>
  <c r="E276"/>
  <c r="E275"/>
  <c r="E274"/>
  <c r="E273"/>
  <c r="E272"/>
  <c r="E239"/>
  <c r="E238"/>
  <c r="E222"/>
  <c r="E221"/>
  <c r="E219"/>
  <c r="E218"/>
  <c r="E198"/>
  <c r="E195"/>
  <c r="C8" i="25"/>
  <c r="I13" i="41"/>
  <c r="H13"/>
  <c r="G13"/>
  <c r="E13"/>
  <c r="I12"/>
  <c r="E13" i="13" s="1"/>
  <c r="H12" i="41"/>
  <c r="D13" i="13" s="1"/>
  <c r="G12" i="41"/>
  <c r="E12"/>
  <c r="I11"/>
  <c r="H11"/>
  <c r="D12" i="13" s="1"/>
  <c r="G11" i="41"/>
  <c r="C12" i="13" s="1"/>
  <c r="E11" i="41"/>
  <c r="I10"/>
  <c r="E11" i="13" s="1"/>
  <c r="H10" i="41"/>
  <c r="G10"/>
  <c r="C11" i="13" s="1"/>
  <c r="E10" i="41"/>
  <c r="J9" i="40"/>
  <c r="I9"/>
  <c r="H9"/>
  <c r="G9"/>
  <c r="E9"/>
  <c r="E13" i="39"/>
  <c r="F12" i="11"/>
  <c r="E12"/>
  <c r="D12"/>
  <c r="F11"/>
  <c r="E11"/>
  <c r="E43" i="38"/>
  <c r="C25" i="10"/>
  <c r="E70" i="1" s="1"/>
  <c r="D25" i="10"/>
  <c r="F70" i="1" s="1"/>
  <c r="E25" i="10"/>
  <c r="G70" i="1" s="1"/>
  <c r="F25" i="10"/>
  <c r="H70" i="1" s="1"/>
  <c r="E39" i="38"/>
  <c r="G39"/>
  <c r="H39"/>
  <c r="I39"/>
  <c r="J39"/>
  <c r="E31"/>
  <c r="J30"/>
  <c r="I30"/>
  <c r="H30"/>
  <c r="G30"/>
  <c r="E30"/>
  <c r="J29"/>
  <c r="I29"/>
  <c r="H29"/>
  <c r="G29"/>
  <c r="E29"/>
  <c r="E28"/>
  <c r="C24" i="10"/>
  <c r="D24"/>
  <c r="F68" i="1" s="1"/>
  <c r="E24" i="10"/>
  <c r="G68" i="1" s="1"/>
  <c r="F24" i="10"/>
  <c r="H68" i="1" s="1"/>
  <c r="G21" i="38"/>
  <c r="H21"/>
  <c r="I21"/>
  <c r="J21"/>
  <c r="E22"/>
  <c r="E20"/>
  <c r="E18"/>
  <c r="E19"/>
  <c r="E21"/>
  <c r="J13"/>
  <c r="I13"/>
  <c r="H13"/>
  <c r="G13"/>
  <c r="E13"/>
  <c r="J12"/>
  <c r="I12"/>
  <c r="H12"/>
  <c r="G12"/>
  <c r="E12"/>
  <c r="J11"/>
  <c r="I11"/>
  <c r="E414" i="26" s="1"/>
  <c r="H11" i="38"/>
  <c r="E413" i="26" s="1"/>
  <c r="G11" i="38"/>
  <c r="E11"/>
  <c r="E10"/>
  <c r="G11" i="34"/>
  <c r="H11"/>
  <c r="I11"/>
  <c r="E13" i="9" s="1"/>
  <c r="J11" i="34"/>
  <c r="K11"/>
  <c r="L11"/>
  <c r="H10"/>
  <c r="I10"/>
  <c r="E12" i="9" s="1"/>
  <c r="F12"/>
  <c r="H12"/>
  <c r="E18" i="34"/>
  <c r="G18"/>
  <c r="H18"/>
  <c r="I18"/>
  <c r="J18"/>
  <c r="K18"/>
  <c r="L18"/>
  <c r="D307" i="26"/>
  <c r="E12" i="34"/>
  <c r="G15"/>
  <c r="H15"/>
  <c r="I15"/>
  <c r="J15"/>
  <c r="K15"/>
  <c r="L15"/>
  <c r="H12"/>
  <c r="I12"/>
  <c r="J12"/>
  <c r="K12"/>
  <c r="L12"/>
  <c r="G12"/>
  <c r="E10" i="33"/>
  <c r="E11"/>
  <c r="G10"/>
  <c r="H10"/>
  <c r="E250" i="26" s="1"/>
  <c r="I10" i="33"/>
  <c r="E251" i="26" s="1"/>
  <c r="J10" i="33"/>
  <c r="E252" i="26" s="1"/>
  <c r="K10" i="33"/>
  <c r="E253" i="26" s="1"/>
  <c r="L10" i="33"/>
  <c r="E254" i="26" s="1"/>
  <c r="G11" i="33"/>
  <c r="H11"/>
  <c r="E260" i="26" s="1"/>
  <c r="I11" i="33"/>
  <c r="J11"/>
  <c r="K11"/>
  <c r="H12" i="7"/>
  <c r="E11" i="32"/>
  <c r="E10"/>
  <c r="D15" i="6"/>
  <c r="E15"/>
  <c r="F15"/>
  <c r="G15"/>
  <c r="H15"/>
  <c r="D14"/>
  <c r="E14"/>
  <c r="G14"/>
  <c r="C14"/>
  <c r="E21" i="32"/>
  <c r="D243" i="26"/>
  <c r="E17" i="32"/>
  <c r="H17"/>
  <c r="I17"/>
  <c r="J17"/>
  <c r="K17"/>
  <c r="L17"/>
  <c r="D226" i="26"/>
  <c r="G13" i="32"/>
  <c r="L13" i="30"/>
  <c r="K13"/>
  <c r="J13"/>
  <c r="I13"/>
  <c r="H13"/>
  <c r="G13"/>
  <c r="E13"/>
  <c r="L12"/>
  <c r="K12"/>
  <c r="J12"/>
  <c r="I12"/>
  <c r="H12"/>
  <c r="G12"/>
  <c r="E12"/>
  <c r="G12" i="5"/>
  <c r="J11" i="30"/>
  <c r="I11"/>
  <c r="E207" i="26" s="1"/>
  <c r="H11" i="30"/>
  <c r="E206" i="26" s="1"/>
  <c r="G11" i="30"/>
  <c r="E11"/>
  <c r="G11" i="5"/>
  <c r="E11"/>
  <c r="D11"/>
  <c r="C11"/>
  <c r="E10" i="30"/>
  <c r="E11" i="29"/>
  <c r="E12"/>
  <c r="E10"/>
  <c r="G11"/>
  <c r="H11"/>
  <c r="D12" i="4" s="1"/>
  <c r="I11" i="29"/>
  <c r="E12" i="4" s="1"/>
  <c r="J11" i="29"/>
  <c r="F12" i="4" s="1"/>
  <c r="G12" i="29"/>
  <c r="H12"/>
  <c r="I12"/>
  <c r="J12"/>
  <c r="H10"/>
  <c r="D11" i="4" s="1"/>
  <c r="I10" i="29"/>
  <c r="E11" i="4" s="1"/>
  <c r="J10" i="29"/>
  <c r="F11" i="4" s="1"/>
  <c r="G11"/>
  <c r="G10" i="29"/>
  <c r="C11" i="4" s="1"/>
  <c r="E13" i="29"/>
  <c r="H11" i="28"/>
  <c r="I11"/>
  <c r="E21" i="3" s="1"/>
  <c r="J11" i="28"/>
  <c r="F21" i="3" s="1"/>
  <c r="K11" i="28"/>
  <c r="G21" i="3" s="1"/>
  <c r="L11" i="28"/>
  <c r="H21" i="3" s="1"/>
  <c r="H12" i="28"/>
  <c r="D22" i="3" s="1"/>
  <c r="I12" i="28"/>
  <c r="E22" i="3" s="1"/>
  <c r="J12" i="28"/>
  <c r="F22" i="3" s="1"/>
  <c r="K12" i="28"/>
  <c r="L12"/>
  <c r="H71" i="1" s="1"/>
  <c r="D20" i="3"/>
  <c r="E20"/>
  <c r="F20"/>
  <c r="G20"/>
  <c r="E11" i="28"/>
  <c r="E12"/>
  <c r="E10"/>
  <c r="E29"/>
  <c r="G29"/>
  <c r="H29"/>
  <c r="I29"/>
  <c r="J29"/>
  <c r="K29"/>
  <c r="E25"/>
  <c r="G25"/>
  <c r="H25"/>
  <c r="I25"/>
  <c r="J25"/>
  <c r="K25"/>
  <c r="L25"/>
  <c r="E13"/>
  <c r="E17"/>
  <c r="E21"/>
  <c r="G21"/>
  <c r="H21"/>
  <c r="I21"/>
  <c r="J21"/>
  <c r="K21"/>
  <c r="G17"/>
  <c r="H17"/>
  <c r="I17"/>
  <c r="J17"/>
  <c r="AA18" s="1"/>
  <c r="AK18" s="1"/>
  <c r="K17"/>
  <c r="L17"/>
  <c r="L13"/>
  <c r="K13"/>
  <c r="J13"/>
  <c r="I13"/>
  <c r="H13"/>
  <c r="G13"/>
  <c r="G397" i="26" l="1"/>
  <c r="E9" i="28"/>
  <c r="E9" i="30"/>
  <c r="F12" i="39"/>
  <c r="H9" i="41"/>
  <c r="C8" i="23"/>
  <c r="E456" i="26"/>
  <c r="I27" i="38"/>
  <c r="C12" i="5"/>
  <c r="G9" i="30"/>
  <c r="F11"/>
  <c r="D8" i="17" s="1"/>
  <c r="E12" i="7"/>
  <c r="E261" i="26"/>
  <c r="F10" i="33"/>
  <c r="E249" i="26"/>
  <c r="D247" s="1"/>
  <c r="E412"/>
  <c r="F11" i="38"/>
  <c r="D9" i="22" s="1"/>
  <c r="E457" i="26"/>
  <c r="J27" i="38"/>
  <c r="D308" i="26"/>
  <c r="F12" i="7"/>
  <c r="E262" i="26"/>
  <c r="D12" i="5"/>
  <c r="H9" i="30"/>
  <c r="G13" i="9"/>
  <c r="K9" i="34"/>
  <c r="F11"/>
  <c r="D8" i="19" s="1"/>
  <c r="F12" i="38"/>
  <c r="E454" i="26"/>
  <c r="F29" i="38"/>
  <c r="D15" i="22" s="1"/>
  <c r="G27" i="38"/>
  <c r="F9" i="40"/>
  <c r="D318" i="26"/>
  <c r="D330"/>
  <c r="F12" i="5"/>
  <c r="J9" i="30"/>
  <c r="D12" i="9"/>
  <c r="F10" i="34"/>
  <c r="F9" s="1"/>
  <c r="J9" i="38"/>
  <c r="E415" i="26"/>
  <c r="F12" i="29"/>
  <c r="F11"/>
  <c r="C12" i="4"/>
  <c r="B12" s="1"/>
  <c r="E12" i="5"/>
  <c r="I9" i="30"/>
  <c r="F12"/>
  <c r="G12" i="7"/>
  <c r="E263" i="26"/>
  <c r="F11" i="33"/>
  <c r="D8" i="20" s="1"/>
  <c r="E259" i="26"/>
  <c r="F13" i="9"/>
  <c r="J9" i="34"/>
  <c r="F21" i="38"/>
  <c r="F17" s="1"/>
  <c r="G17"/>
  <c r="E455" i="26"/>
  <c r="H27" i="38"/>
  <c r="F30"/>
  <c r="F11" i="39"/>
  <c r="C12" i="11"/>
  <c r="F12" i="41"/>
  <c r="D374" i="26"/>
  <c r="D387"/>
  <c r="G9" i="39"/>
  <c r="E12" i="13"/>
  <c r="B12" s="1"/>
  <c r="F11" i="41"/>
  <c r="D297" i="26"/>
  <c r="D284"/>
  <c r="D270"/>
  <c r="D236"/>
  <c r="L9" i="34"/>
  <c r="E208" i="26"/>
  <c r="E196"/>
  <c r="E205"/>
  <c r="E197"/>
  <c r="F10" i="41"/>
  <c r="H12" i="5"/>
  <c r="E210" i="26"/>
  <c r="B11" i="5"/>
  <c r="E200" i="26"/>
  <c r="C8" i="17"/>
  <c r="C12" i="7"/>
  <c r="C12" i="9"/>
  <c r="B12" s="1"/>
  <c r="C13"/>
  <c r="F15" i="34"/>
  <c r="C15" i="6"/>
  <c r="B15" s="1"/>
  <c r="I9" i="32"/>
  <c r="G22" i="3"/>
  <c r="G71" i="1"/>
  <c r="B71" s="1"/>
  <c r="F11" i="28"/>
  <c r="D21" i="3"/>
  <c r="G19"/>
  <c r="E68" i="1"/>
  <c r="B68" s="1"/>
  <c r="B24" i="10"/>
  <c r="H22" i="3"/>
  <c r="F12" i="28"/>
  <c r="B25" i="10"/>
  <c r="D216" i="26"/>
  <c r="H9" i="28"/>
  <c r="I9"/>
  <c r="K9"/>
  <c r="J9"/>
  <c r="L9"/>
  <c r="F10" i="29"/>
  <c r="H11" i="4"/>
  <c r="B11" s="1"/>
  <c r="E199" i="26"/>
  <c r="E209"/>
  <c r="F14" i="6"/>
  <c r="B14" s="1"/>
  <c r="F11" i="7"/>
  <c r="J9" i="33"/>
  <c r="C11" i="7"/>
  <c r="G9" i="33"/>
  <c r="E11" i="7"/>
  <c r="I9" i="33"/>
  <c r="E9"/>
  <c r="G11" i="7"/>
  <c r="K9" i="33"/>
  <c r="H11" i="7"/>
  <c r="L9" i="33"/>
  <c r="D11" i="7"/>
  <c r="H9" i="33"/>
  <c r="D12" i="7"/>
  <c r="G9" i="34"/>
  <c r="G12" i="9"/>
  <c r="H13"/>
  <c r="H9" i="34"/>
  <c r="D13" i="9"/>
  <c r="I9" i="34"/>
  <c r="E23" i="10"/>
  <c r="I9" i="38"/>
  <c r="D23" i="10"/>
  <c r="H9" i="38"/>
  <c r="B70" i="1"/>
  <c r="C23" i="10"/>
  <c r="F23"/>
  <c r="I35" i="38"/>
  <c r="D11" i="11"/>
  <c r="B11" s="1"/>
  <c r="C13" i="13"/>
  <c r="D11"/>
  <c r="F13" i="41"/>
  <c r="E9"/>
  <c r="I9"/>
  <c r="G9"/>
  <c r="J9" i="39"/>
  <c r="E9"/>
  <c r="I9"/>
  <c r="H9"/>
  <c r="E27" i="38"/>
  <c r="E17"/>
  <c r="H35"/>
  <c r="G35"/>
  <c r="J35"/>
  <c r="H17"/>
  <c r="J17"/>
  <c r="I17"/>
  <c r="E9"/>
  <c r="J9" i="32"/>
  <c r="K9"/>
  <c r="E9"/>
  <c r="H9"/>
  <c r="K9" i="30"/>
  <c r="L9"/>
  <c r="E9" i="29"/>
  <c r="G9"/>
  <c r="K9"/>
  <c r="F13"/>
  <c r="I9"/>
  <c r="J9"/>
  <c r="H9"/>
  <c r="F25" i="28"/>
  <c r="D269" i="26" l="1"/>
  <c r="H67" i="1"/>
  <c r="C69"/>
  <c r="B12" i="5"/>
  <c r="D8" i="23"/>
  <c r="F9" i="39"/>
  <c r="G69" i="1"/>
  <c r="D67"/>
  <c r="D410" i="26"/>
  <c r="F69" i="1"/>
  <c r="C8" i="19"/>
  <c r="F9" i="41"/>
  <c r="F9" i="28"/>
  <c r="F36" s="1"/>
  <c r="F37" s="1"/>
  <c r="C67" i="1"/>
  <c r="C11" i="9"/>
  <c r="B11" i="13"/>
  <c r="D452" i="26"/>
  <c r="F9" i="30"/>
  <c r="B11" i="7"/>
  <c r="C8" i="20"/>
  <c r="F9" i="33"/>
  <c r="D257" i="26"/>
  <c r="D246" s="1"/>
  <c r="H69" i="1"/>
  <c r="D203" i="26"/>
  <c r="D193"/>
  <c r="B22" i="3"/>
  <c r="B20"/>
  <c r="H19"/>
  <c r="D69" i="1"/>
  <c r="B12" i="7"/>
  <c r="B21" i="3"/>
  <c r="E69" i="1"/>
  <c r="B23" i="10"/>
  <c r="G67" i="1"/>
  <c r="F67"/>
  <c r="F66" s="1"/>
  <c r="F27" i="38"/>
  <c r="F9" i="29"/>
  <c r="C66" i="1" l="1"/>
  <c r="H66"/>
  <c r="G66"/>
  <c r="D66"/>
  <c r="B19" i="3"/>
  <c r="D192" i="26"/>
  <c r="D540"/>
  <c r="D537"/>
  <c r="D529"/>
  <c r="D533"/>
  <c r="D493"/>
  <c r="D400" s="1"/>
  <c r="D352"/>
  <c r="D341"/>
  <c r="D215"/>
  <c r="D329" l="1"/>
  <c r="D528"/>
  <c r="I13" i="9"/>
  <c r="D10" i="13"/>
  <c r="E10"/>
  <c r="C10"/>
  <c r="B13"/>
  <c r="B10" s="1"/>
  <c r="B15" i="12"/>
  <c r="B16"/>
  <c r="B14"/>
  <c r="C13"/>
  <c r="D13"/>
  <c r="E13"/>
  <c r="F13"/>
  <c r="B12" i="11"/>
  <c r="C10"/>
  <c r="D10"/>
  <c r="E10"/>
  <c r="F10"/>
  <c r="D21" i="10"/>
  <c r="E21"/>
  <c r="F21"/>
  <c r="B19" i="8"/>
  <c r="B20"/>
  <c r="B18"/>
  <c r="D17"/>
  <c r="E17"/>
  <c r="F17"/>
  <c r="H17"/>
  <c r="I17"/>
  <c r="J17"/>
  <c r="C17"/>
  <c r="H11" i="9"/>
  <c r="G11"/>
  <c r="F11"/>
  <c r="E11"/>
  <c r="D11"/>
  <c r="C10" i="7"/>
  <c r="D10"/>
  <c r="E10"/>
  <c r="F10"/>
  <c r="G10"/>
  <c r="H10"/>
  <c r="D13" i="6"/>
  <c r="E13"/>
  <c r="F13"/>
  <c r="G13"/>
  <c r="H13"/>
  <c r="C13"/>
  <c r="D10" i="5"/>
  <c r="E10"/>
  <c r="F10"/>
  <c r="G10"/>
  <c r="H10"/>
  <c r="C10"/>
  <c r="D10" i="4"/>
  <c r="E10"/>
  <c r="F10"/>
  <c r="G10"/>
  <c r="H10"/>
  <c r="C10"/>
  <c r="D19" i="3"/>
  <c r="E19"/>
  <c r="F19"/>
  <c r="C19"/>
  <c r="B17" i="8" l="1"/>
  <c r="I69" i="1"/>
  <c r="B13" i="9"/>
  <c r="B11" s="1"/>
  <c r="B10" i="5"/>
  <c r="B13" i="12"/>
  <c r="B10" i="11"/>
  <c r="B13" i="6"/>
  <c r="B10" i="4"/>
  <c r="B10" i="7"/>
  <c r="B69" i="1" l="1"/>
  <c r="I66"/>
  <c r="I11" i="9"/>
  <c r="D130" i="2"/>
  <c r="D129"/>
  <c r="D114"/>
  <c r="D113"/>
  <c r="F10" i="38"/>
  <c r="G9"/>
  <c r="B22" i="10"/>
  <c r="B21" s="1"/>
  <c r="E67" i="1"/>
  <c r="E66" s="1"/>
  <c r="C8" i="22" l="1"/>
  <c r="F9" i="38"/>
  <c r="C21" i="10"/>
  <c r="B67" i="1"/>
  <c r="B66" s="1"/>
</calcChain>
</file>

<file path=xl/comments1.xml><?xml version="1.0" encoding="utf-8"?>
<comments xmlns="http://schemas.openxmlformats.org/spreadsheetml/2006/main">
  <authors>
    <author>Автор</author>
  </authors>
  <commentList>
    <comment ref="H67" authorId="0">
      <text>
        <r>
          <rPr>
            <b/>
            <sz val="9"/>
            <color indexed="81"/>
            <rFont val="Tahoma"/>
            <charset val="1"/>
          </rPr>
          <t>Автор:</t>
        </r>
        <r>
          <rPr>
            <sz val="9"/>
            <color indexed="81"/>
            <rFont val="Tahoma"/>
            <charset val="1"/>
          </rPr>
          <t xml:space="preserve">
+0,1
</t>
        </r>
      </text>
    </comment>
  </commentList>
</comments>
</file>

<file path=xl/comments2.xml><?xml version="1.0" encoding="utf-8"?>
<comments xmlns="http://schemas.openxmlformats.org/spreadsheetml/2006/main">
  <authors>
    <author>Автор</author>
  </authors>
  <commentList>
    <comment ref="D269" authorId="0">
      <text>
        <r>
          <rPr>
            <b/>
            <sz val="9"/>
            <color indexed="81"/>
            <rFont val="Tahoma"/>
            <family val="2"/>
            <charset val="204"/>
          </rPr>
          <t>Автор:</t>
        </r>
        <r>
          <rPr>
            <sz val="9"/>
            <color indexed="81"/>
            <rFont val="Tahoma"/>
            <family val="2"/>
            <charset val="204"/>
          </rPr>
          <t xml:space="preserve">
-0,1
</t>
        </r>
      </text>
    </comment>
    <comment ref="D329" authorId="0">
      <text>
        <r>
          <rPr>
            <b/>
            <sz val="9"/>
            <color indexed="81"/>
            <rFont val="Tahoma"/>
            <family val="2"/>
            <charset val="204"/>
          </rPr>
          <t>Автор:</t>
        </r>
        <r>
          <rPr>
            <sz val="9"/>
            <color indexed="81"/>
            <rFont val="Tahoma"/>
            <family val="2"/>
            <charset val="204"/>
          </rPr>
          <t xml:space="preserve">
+0,1
</t>
        </r>
      </text>
    </comment>
  </commentList>
</comments>
</file>

<file path=xl/comments3.xml><?xml version="1.0" encoding="utf-8"?>
<comments xmlns="http://schemas.openxmlformats.org/spreadsheetml/2006/main">
  <authors>
    <author>Автор</author>
  </authors>
  <commentList>
    <comment ref="F12" authorId="0">
      <text>
        <r>
          <rPr>
            <b/>
            <sz val="9"/>
            <color indexed="81"/>
            <rFont val="Tahoma"/>
            <charset val="1"/>
          </rPr>
          <t>Автор:</t>
        </r>
        <r>
          <rPr>
            <sz val="9"/>
            <color indexed="81"/>
            <rFont val="Tahoma"/>
            <charset val="1"/>
          </rPr>
          <t xml:space="preserve">
-0,1
</t>
        </r>
      </text>
    </comment>
  </commentList>
</comments>
</file>

<file path=xl/comments4.xml><?xml version="1.0" encoding="utf-8"?>
<comments xmlns="http://schemas.openxmlformats.org/spreadsheetml/2006/main">
  <authors>
    <author>Автор</author>
  </authors>
  <commentList>
    <comment ref="F9" authorId="0">
      <text>
        <r>
          <rPr>
            <b/>
            <sz val="9"/>
            <color indexed="81"/>
            <rFont val="Tahoma"/>
            <charset val="1"/>
          </rPr>
          <t>Автор:</t>
        </r>
        <r>
          <rPr>
            <sz val="9"/>
            <color indexed="81"/>
            <rFont val="Tahoma"/>
            <charset val="1"/>
          </rPr>
          <t xml:space="preserve">
+0,1
</t>
        </r>
      </text>
    </comment>
    <comment ref="F13" authorId="0">
      <text>
        <r>
          <rPr>
            <b/>
            <sz val="9"/>
            <color indexed="81"/>
            <rFont val="Tahoma"/>
            <charset val="1"/>
          </rPr>
          <t>Автор:</t>
        </r>
        <r>
          <rPr>
            <sz val="9"/>
            <color indexed="81"/>
            <rFont val="Tahoma"/>
            <charset val="1"/>
          </rPr>
          <t xml:space="preserve">
+0,1</t>
        </r>
      </text>
    </comment>
    <comment ref="K13" authorId="0">
      <text>
        <r>
          <rPr>
            <b/>
            <sz val="9"/>
            <color indexed="81"/>
            <rFont val="Tahoma"/>
            <charset val="1"/>
          </rPr>
          <t>Автор:</t>
        </r>
        <r>
          <rPr>
            <sz val="9"/>
            <color indexed="81"/>
            <rFont val="Tahoma"/>
            <charset val="1"/>
          </rPr>
          <t xml:space="preserve">
+0,1
</t>
        </r>
      </text>
    </comment>
  </commentList>
</comments>
</file>

<file path=xl/sharedStrings.xml><?xml version="1.0" encoding="utf-8"?>
<sst xmlns="http://schemas.openxmlformats.org/spreadsheetml/2006/main" count="2540" uniqueCount="778">
  <si>
    <t xml:space="preserve">                                                                                                     </t>
  </si>
  <si>
    <t>Паспорт муниципальной Программы</t>
  </si>
  <si>
    <t>Наименование муниципальной программы</t>
  </si>
  <si>
    <t>«Развитие жилищно-коммунального хозяйства и благоустройство территории Кингисеппского городского поселения»</t>
  </si>
  <si>
    <t>Цели муниципальной программы</t>
  </si>
  <si>
    <t>Задачи муниципальной программы</t>
  </si>
  <si>
    <t>Координатор муниципальной программы</t>
  </si>
  <si>
    <t>Муниципальный заказчик муниципальной программы</t>
  </si>
  <si>
    <t>Соисполнитель муниципальной программы</t>
  </si>
  <si>
    <t>Сроки реализации муниципальной программы</t>
  </si>
  <si>
    <t> 2016 год – 2024 год</t>
  </si>
  <si>
    <t>Перечень подпрограмм</t>
  </si>
  <si>
    <t>Источники финансирования муниципальной программы, в том числе по годам:</t>
  </si>
  <si>
    <t>Расходы (тыс. рублей)</t>
  </si>
  <si>
    <t>Всего</t>
  </si>
  <si>
    <t>Итого</t>
  </si>
  <si>
    <t>Средства бюджета МО "Кингисеппское городское поселение"</t>
  </si>
  <si>
    <t xml:space="preserve">Средства Федерального бюджета </t>
  </si>
  <si>
    <t>Средства бюджета Ленинградской области</t>
  </si>
  <si>
    <t>Средства Фонда содействия реформированию ЖКХ</t>
  </si>
  <si>
    <t>Планируемые результаты реализации муниципальной программы</t>
  </si>
  <si>
    <t>«Развитие жилищно-коммунального хозяйства и благоустройство
территории Кингисеппского городского поселения»</t>
  </si>
  <si>
    <t xml:space="preserve"> - Установление единого порядка содержания территорий.</t>
  </si>
  <si>
    <t xml:space="preserve"> - Привлечение к осуществлению мероприятий по благоустройству территорий физических и юридических лиц и повышение их ответственности за соблюдение чистоты и порядка.</t>
  </si>
  <si>
    <t xml:space="preserve"> - Усиление контроля за использованием, охраной и благоустройством территорий.</t>
  </si>
  <si>
    <t xml:space="preserve"> - Выполнение полного комплекса работ по проектированию и строительству магистральных и распределительных сетей газоснабжения на территории МО «Кингисеппское городское поселение».</t>
  </si>
  <si>
    <t xml:space="preserve"> - Комфортность и безопасность условий проживания граждан и гостей  города Кингисеппа.</t>
  </si>
  <si>
    <t xml:space="preserve"> - Стимулирование притока долгосрочных частных инвестиций в объекты водоснабжения.</t>
  </si>
  <si>
    <t xml:space="preserve"> - Выполнение полного комплекса работ по проектированию, реконструкции и капитальному ремонту сетей и сооружений водоснабжения на территории Кингисеппского городского поселения.</t>
  </si>
  <si>
    <t xml:space="preserve"> - Исключение предписаний надзорных органов.</t>
  </si>
  <si>
    <t xml:space="preserve"> - Обеспечение эффективности и надёжности деятельности сектора водоснабжения.</t>
  </si>
  <si>
    <r>
      <t xml:space="preserve"> -</t>
    </r>
    <r>
      <rPr>
        <sz val="12"/>
        <color theme="1"/>
        <rFont val="Times New Roman"/>
        <family val="1"/>
        <charset val="204"/>
      </rPr>
      <t xml:space="preserve"> Благоустройства общественных территорий (благоустройство участка пешеходной зоны по ул. Октябрьская с устройством фонтана</t>
    </r>
    <r>
      <rPr>
        <sz val="11"/>
        <color theme="1"/>
        <rFont val="Calibri"/>
        <family val="2"/>
        <charset val="204"/>
      </rPr>
      <t>)</t>
    </r>
  </si>
  <si>
    <t xml:space="preserve"> - Повышение уровня комплексного благоустройства дворовых территорий (ремонт внутридворовых проездов, обеспечение освещения дворовых территорий, установка малых архитектурных форм, озеленение территорий, оборудование автомобильных парковок, оборудование детских площадок или игровых площадок) </t>
  </si>
  <si>
    <t xml:space="preserve"> - Предоставление участникам программы муниципальной поддержки на приобретение (строительство) жилья, в том числе на уплату первоначального взноса при получении ипотечного жилищного кредита или займа на строительство (приобретение) жилья, а также на погашение основной суммы долга и уплату процентов по этим ипотечным кредитам, за исключением иных процентов, штрафов, комиссий и пеней за просрочку исполнения обязательств по этим кредитам или займам. </t>
  </si>
  <si>
    <t xml:space="preserve"> - Предоставление дополнительной муниципальной поддержки в случае рождения (усыновления) детей участникам жилищных мероприятий целевых программ, реализуемых в муниципальном образовании, для погашения части расходов, связанных со строительством (приобретением) жилого помещения, в том числе на погашение основной суммы долга и уплату процентов по ипотечным жилищным кредитам (займам) на строительство (приобретение) жилья или на оплату части выкупной цены жилья.</t>
  </si>
  <si>
    <t xml:space="preserve"> - Приобретение жилых помещений для малоимущих граждан на первичном и вторичном рынке.</t>
  </si>
  <si>
    <t xml:space="preserve"> - Обеспечение условий реализации муниципальных программ и подпрограмм муниципального образования «Кингисеппское городское поселение» муниципального образования «Кингисеппский муниципальный район» Ленинградской области в сфере дорожного хозяйства, жилищно-коммунального хозяйства и благоустройства.</t>
  </si>
  <si>
    <t xml:space="preserve"> - Установка автоматизированных ИТП с погодозависимым  регулированием в многоквартирных жилых домах.</t>
  </si>
  <si>
    <t xml:space="preserve"> - Энергосбережение и повышение энергетической эффективности в жилом фонде.</t>
  </si>
  <si>
    <t xml:space="preserve"> - Экономия  тепловой энергии на нужды отопления и ГВС в многоквартирных жилых домах.</t>
  </si>
  <si>
    <t xml:space="preserve"> - Приобретение автономных источников электроснабжения (дизель-генератор).</t>
  </si>
  <si>
    <t xml:space="preserve"> - Обеспечение полного и своевременного выполнения мероприятий международного проекта «Green Towers».</t>
  </si>
  <si>
    <t xml:space="preserve"> - Проведение  комплекса  мероприятий  по  уничтожению борщевика Сосновского химическими методами  (опрыскивание очагов   гербицидами   и   арборицидами), механическими методами (скашивание вегетативной массы борщевика, уборка сухих растений, в некоторых случаях выкапывание  корневой системы),  агротехническими  методами  (обработка  почвы, посев многолетних трав и др.).</t>
  </si>
  <si>
    <t xml:space="preserve"> - Снижение негативного воздействия на окружающую среду отходов производства и потребления путем создания мест (площадок) накопления твердых коммунальных отходов на территории МО «Кингисеппское городское поселение».</t>
  </si>
  <si>
    <t>2022 год</t>
  </si>
  <si>
    <t>2023 год</t>
  </si>
  <si>
    <t>2024 год</t>
  </si>
  <si>
    <t xml:space="preserve">1. </t>
  </si>
  <si>
    <t>Обеспечение и повышение комфортности условий проживания граждан.</t>
  </si>
  <si>
    <t xml:space="preserve">2. </t>
  </si>
  <si>
    <t xml:space="preserve">Организация и содержание мест захоронения.    </t>
  </si>
  <si>
    <t xml:space="preserve">3. </t>
  </si>
  <si>
    <t>Газификация МО «Кингисеппское городское поселение».</t>
  </si>
  <si>
    <t xml:space="preserve">4. </t>
  </si>
  <si>
    <t>Обеспечение малоимущих граждан жилыми помещениями на территории Кингисеппского городского поселения.</t>
  </si>
  <si>
    <t xml:space="preserve">5. </t>
  </si>
  <si>
    <t>Развитие инженерной, транспортной и социальной инфраструктуры в районах массовой жилой застройки на территории МО «Кингисеппское городское поселение».</t>
  </si>
  <si>
    <t xml:space="preserve">6. </t>
  </si>
  <si>
    <t>Строительство и реконструкция объектов водоснабжения и водоотведения в муниципальном образовании «Кингисеппское городское поселение».</t>
  </si>
  <si>
    <t>7.</t>
  </si>
  <si>
    <t>8.</t>
  </si>
  <si>
    <t xml:space="preserve">9. </t>
  </si>
  <si>
    <t>Обеспечение условий реализации программы</t>
  </si>
  <si>
    <t xml:space="preserve">10. </t>
  </si>
  <si>
    <t>Энергосбережение и повышение энергетической эффективности на территории МО «Кингисеппское городское поселение».</t>
  </si>
  <si>
    <t>11.</t>
  </si>
  <si>
    <t>Обеспечение качественным жильем граждан на территории МО «Кингисеппское городское поселение».</t>
  </si>
  <si>
    <t>Обращение с отходами</t>
  </si>
  <si>
    <t>Формирование комфортной городской среды</t>
  </si>
  <si>
    <r>
      <t>1.</t>
    </r>
    <r>
      <rPr>
        <sz val="7"/>
        <color theme="1"/>
        <rFont val="Times New Roman"/>
        <family val="1"/>
        <charset val="204"/>
      </rPr>
      <t> </t>
    </r>
  </si>
  <si>
    <t>Совершенствование системы комплексного благоустройства.</t>
  </si>
  <si>
    <r>
      <t>2.</t>
    </r>
    <r>
      <rPr>
        <sz val="7"/>
        <color theme="1"/>
        <rFont val="Times New Roman"/>
        <family val="1"/>
        <charset val="204"/>
      </rPr>
      <t> </t>
    </r>
  </si>
  <si>
    <t>Осуществление мероприятий по поддержанию порядка, архитектурно-художественного оформления и санитарного состояния на территории Кингисеппского городского поселения.</t>
  </si>
  <si>
    <r>
      <t>3.</t>
    </r>
    <r>
      <rPr>
        <sz val="7"/>
        <color theme="1"/>
        <rFont val="Times New Roman"/>
        <family val="1"/>
        <charset val="204"/>
      </rPr>
      <t> </t>
    </r>
  </si>
  <si>
    <t>Создание комфортных условий для проживания, деятельности и отдыха жителей поселения.</t>
  </si>
  <si>
    <r>
      <t>4.</t>
    </r>
    <r>
      <rPr>
        <sz val="7"/>
        <color theme="1"/>
        <rFont val="Times New Roman"/>
        <family val="1"/>
        <charset val="204"/>
      </rPr>
      <t> </t>
    </r>
  </si>
  <si>
    <t>Обеспечение жителей г.Кингисеппа проживающих в жилых домах индивидуальной застройки  и квартирах технической возможностью для подключения к сети газоснабжения природным газом.</t>
  </si>
  <si>
    <r>
      <t>5.</t>
    </r>
    <r>
      <rPr>
        <sz val="7"/>
        <color theme="1"/>
        <rFont val="Times New Roman"/>
        <family val="1"/>
        <charset val="204"/>
      </rPr>
      <t/>
    </r>
  </si>
  <si>
    <t>Повышение энергоэффективности и безопасности  при организации мер, направленных на перевод объектов на использование природного газа в качестве топлива на территории Кингисеппского городского поселения, обеспечение жизненно важных  и социально-экономических интересов населения.</t>
  </si>
  <si>
    <t>Совершенствование и развитие сетей газоснабжения г. Кингисеппа.</t>
  </si>
  <si>
    <t xml:space="preserve">7. </t>
  </si>
  <si>
    <t>Обеспечение населения питьевой водой, соответствующей требованиям, установленным санитарно-эпидемиологическими нормами и правилами.</t>
  </si>
  <si>
    <t xml:space="preserve">8. </t>
  </si>
  <si>
    <t>Повышение качества питьевой воды на территории Кингисеппского городского поселения.</t>
  </si>
  <si>
    <t>Реконструкция объектов водоснабжения.</t>
  </si>
  <si>
    <r>
      <t>10.</t>
    </r>
    <r>
      <rPr>
        <sz val="7"/>
        <color theme="1"/>
        <rFont val="Times New Roman"/>
        <family val="1"/>
        <charset val="204"/>
      </rPr>
      <t xml:space="preserve">  </t>
    </r>
  </si>
  <si>
    <t>Создание условий для привлечения долгосрочных частных инвестиций в сектор водоснабжения.</t>
  </si>
  <si>
    <r>
      <t>11.</t>
    </r>
    <r>
      <rPr>
        <sz val="7"/>
        <color theme="1"/>
        <rFont val="Times New Roman"/>
        <family val="1"/>
        <charset val="204"/>
      </rPr>
      <t xml:space="preserve">  </t>
    </r>
  </si>
  <si>
    <t>Повышение уровня благоустройства, улучшение  комфортных условий проживания граждан и комплексное благоустройство  общественных и дворовых территорий  муниципального образования «Кингисеппское городское поселение.</t>
  </si>
  <si>
    <r>
      <t>12.</t>
    </r>
    <r>
      <rPr>
        <sz val="7"/>
        <color theme="1"/>
        <rFont val="Times New Roman"/>
        <family val="1"/>
        <charset val="204"/>
      </rPr>
      <t xml:space="preserve">  </t>
    </r>
  </si>
  <si>
    <t>Муниципальная поддержка решения жилищной проблемы граждан, в том числе молодежи и молодых семей, молодых специалистов (молодых педагогов), признанных в установленном порядке, нуждающимися в улучшении жилищных условий  (в том числе предоставляемых малоимущим гражданам по договорам социального найма) на территории муниципального образования «Кингисеппское городское поселение».</t>
  </si>
  <si>
    <r>
      <t>13.</t>
    </r>
    <r>
      <rPr>
        <sz val="7"/>
        <color theme="1"/>
        <rFont val="Times New Roman"/>
        <family val="1"/>
        <charset val="204"/>
      </rPr>
      <t xml:space="preserve">  </t>
    </r>
  </si>
  <si>
    <t>Обеспечение сокращения непригодного для проживания жилищного фонда, снижение доли аварийного жилищного фонда на территории МО «Кингисеппское городское поселение».</t>
  </si>
  <si>
    <r>
      <t>14.</t>
    </r>
    <r>
      <rPr>
        <sz val="7"/>
        <color theme="1"/>
        <rFont val="Times New Roman"/>
        <family val="1"/>
        <charset val="204"/>
      </rPr>
      <t> </t>
    </r>
  </si>
  <si>
    <t xml:space="preserve"> Обеспечение реализации предусмотренных законодательством Российской Федерации полномочий органов местного самоуправления в сфере дорожного хозяйства, жилищно-коммунального хозяйства и благоустройства.</t>
  </si>
  <si>
    <r>
      <t>15.</t>
    </r>
    <r>
      <rPr>
        <sz val="7"/>
        <color theme="1"/>
        <rFont val="Times New Roman"/>
        <family val="1"/>
        <charset val="204"/>
      </rPr>
      <t xml:space="preserve">  </t>
    </r>
  </si>
  <si>
    <t>Повышение качества жизни населения Кингисеппского городского поселения путем развития сферы топливно-энергетического комплекса, жилищно-коммунального хозяйства.  Повышение энергетической эффективности при потреблении энергетических ресурсов в МО «Кингисеппское городское поселение».</t>
  </si>
  <si>
    <r>
      <t>16.</t>
    </r>
    <r>
      <rPr>
        <sz val="7"/>
        <color theme="1"/>
        <rFont val="Times New Roman"/>
        <family val="1"/>
        <charset val="204"/>
      </rPr>
      <t xml:space="preserve">  </t>
    </r>
  </si>
  <si>
    <t>Обеспечение автономных источников электроснабжения (дизель-генератор) для резервного энергосбережения объектов жизнеобеспечения населенных пунктов Ленинградской области.</t>
  </si>
  <si>
    <r>
      <t>17.</t>
    </r>
    <r>
      <rPr>
        <sz val="7"/>
        <color theme="1"/>
        <rFont val="Times New Roman"/>
        <family val="1"/>
        <charset val="204"/>
      </rPr>
      <t xml:space="preserve">  </t>
    </r>
  </si>
  <si>
    <t>Снижение негативного воздействия на окружающую среду отходов производства и потребления, улучшение экологической ситуации муниципального образования «Кингисеппское городское поселение».</t>
  </si>
  <si>
    <t>Локализация  и   ликвидация   очагов   распространения борщевика   Сосновского  на   территории   МО «Кингисеппское городское поселение».</t>
  </si>
  <si>
    <t>2021
год</t>
  </si>
  <si>
    <t>2020
год</t>
  </si>
  <si>
    <t>2019
год</t>
  </si>
  <si>
    <t>2018
год</t>
  </si>
  <si>
    <t>2017
год</t>
  </si>
  <si>
    <t>2016
год</t>
  </si>
  <si>
    <t xml:space="preserve"> - Обеспечение комфортного проживания граждан на территории Кингисеппского городского поселения.</t>
  </si>
  <si>
    <t xml:space="preserve"> - Повышение социально-экономического развития общества.</t>
  </si>
  <si>
    <t xml:space="preserve"> - Поддержание эстетического и санитарного состояния городских территорий.</t>
  </si>
  <si>
    <t xml:space="preserve"> - Повышение уровня благоустроенности территорий Кингисеппского городского поселения.</t>
  </si>
  <si>
    <t xml:space="preserve"> - Благоустройство городских общественных и дворовых территорий многоквартирных домов.</t>
  </si>
  <si>
    <t xml:space="preserve"> - Сокращение количества семей, состоящих на учете в качестве нуждающихся в жилых помещениях, предоставляемых по договорам социального найма. Повышение уровня обеспеченности жильем малоимущих граждан.</t>
  </si>
  <si>
    <t xml:space="preserve"> - Предоставление социальной выплаты гражданам, в том числе молодым семьям, нуждающимся в улучшении жилищных условий.</t>
  </si>
  <si>
    <t xml:space="preserve"> - Улучшение жилищных условий молодых специалистов (молодых педагогов), нуждающихся в улучшении жилищных условий.</t>
  </si>
  <si>
    <t xml:space="preserve"> - Предоставление дополнительной социальной выплаты по рождению ребенка на погашение ипотечного кредита.</t>
  </si>
  <si>
    <t xml:space="preserve"> - Сокращение аварийного жилого фонда.</t>
  </si>
  <si>
    <t xml:space="preserve"> - Повышения показателей результативности и эффективности исполнения мероприятий муниципальных программ и подпрограмм муниципального образования «Кингисеппское городское поселение» муниципального образования «Кингисеппский муниципальный район» Ленинградской области в сфере дорожного хозяйства, жилищно-коммунального хозяйства и благоустройства.</t>
  </si>
  <si>
    <t xml:space="preserve"> - Развитие и сохранение кадрового потенциала учреждений культуры.</t>
  </si>
  <si>
    <t xml:space="preserve"> - Устранение причин неэффективного использования энергоресурсов за счет:</t>
  </si>
  <si>
    <t xml:space="preserve">          * установки общедомовых приборов учета тепловой энергии;</t>
  </si>
  <si>
    <t xml:space="preserve">          * установки автоматизированных узлов управления (АУУ) для погодозависимого регулирования подачи теплоносителя в системах отопления;</t>
  </si>
  <si>
    <t xml:space="preserve">          * организации  системы ГВС по закрытому  типу;</t>
  </si>
  <si>
    <t xml:space="preserve"> - Обеспечение автономных источников электроснабжения (дизель-генератор) для резервного энергосбережения объектов жизнеобеспечения населенных пунктов Ленинградской области.</t>
  </si>
  <si>
    <t xml:space="preserve"> - Создание зон отдыха с сохранением ценных ландшафтных территорий города в рамках международного проекта «Green Towers» (создание тематической общественной зоны отдыха, установка возобновляемых источников энергии для освещения зоны отдыха, выполнение «мягких» мероприятий проекта).</t>
  </si>
  <si>
    <t xml:space="preserve"> - Создание мест (площадок) накопления твердых коммунальных отходов на территории МО «Кингисеппское городское поселение».</t>
  </si>
  <si>
    <t xml:space="preserve"> - Ликвидация  угрозы  неконтролируемого распространения борщевика Сосновского на   территории  МО «Кингисеппское городское поселение».</t>
  </si>
  <si>
    <t>1.         Анализ ситуации и обоснование целей и задач Программы</t>
  </si>
  <si>
    <t xml:space="preserve">          Одним из приоритетных направлений развития города Кингисеппа является создание безопасных и комфортных условий проживания граждан с учетом обеспечения доступности среды жизнедеятельности для маломобильных групп населения, формирование современной городской инфраструктуры, повышение уровня благоустройства, в том числе улучшение эстетического облика города, благоустройство общественных, дворовых и внутриквартальных территорий.</t>
  </si>
  <si>
    <t xml:space="preserve">          Реализация  экологических мероприятий  направлена на защиту окружающей среды от негативного воздействия отходов производства и потребления, а также на повышение экологической культуры населения МО «Кингисеппское городское поселение».</t>
  </si>
  <si>
    <t xml:space="preserve">          Для улучшения и поддержания состояния зеленых насаждений в условиях городской среды, устранения аварийной ситуации, соответствия эксплуатационным требованиям к городским объектам, придания зеленым насаждениям надлежащего декоративного облика требуется своевременное проведение работ по содержанию зеленых насаждений на территории города. Особое внимание следует уделять восстановлению зеленого фонда путем планомерной замены старовозрастных и аварийных деревьев.</t>
  </si>
  <si>
    <t xml:space="preserve">          Муниципальная программа «Развитие жилищно-коммунального хозяйства и благоустройство территории Кингисеппского городского поселения» представляет собой комплекс мероприятий, направленных на создание благоприятных, здоровых и культурных условий жизни, как в трудовой  деятельности, так и досуга населения, а именно:</t>
  </si>
  <si>
    <t xml:space="preserve">          Определение перспектив благоустройства муниципального образования «Кингисеппское городское поселение» позволит добиться сосредоточения средств на решение поставленных задач, а не расходовать средства на текущий ремонт отдельных элементов благоустройства.</t>
  </si>
  <si>
    <t xml:space="preserve">          Создание эффективных механизмов обеспечения жильем граждан (в том числе молодых граждан, молодых семей и молодых специалистов) является особенно актуальным. Дополнительную остроту проблеме придают демографический кризис и связанная с ним необходимость стимулирования рождаемости, а также нехватка специалистов, которая уже начинает сказываться.</t>
  </si>
  <si>
    <t xml:space="preserve">          Муниципальная поддержка граждан, в том числе молодых семей и молодых специалистов, в рамках реализации мероприятий настоящей долгосрочной программы содействует решению жилищной проблемы на территории муниципального образования, что создаст для молодежи стимул к повышению качества трудовой деятельности, уровня квалификации в целях роста заработной платы, позволит сформировать экономически активный слой населения, что существенным образом повлияет на улучшение демографической ситуации.</t>
  </si>
  <si>
    <t>2.          Общая характеристика муниципального образования, текущее состояние и основные проблемы подпрограммы «Формирование комфортной  городской среды», реализация на 2017 и 2024 года</t>
  </si>
  <si>
    <t xml:space="preserve">          МО «Кингисеппский муниципальный район» расположен в западной части Ленинградской области. Расстояние от города Санкт-Петербурга до административного центра района – города Кингисеппа составляет 154 км. Площадь города Кингисеппа – 4,4 тыс. Га</t>
  </si>
  <si>
    <t xml:space="preserve">          Административный центр – город Кингисепп с населением 47,3 тыс. человек (60,1 % от численности населения муниципального района).</t>
  </si>
  <si>
    <t xml:space="preserve">          МО «Кингисеппское городское поселение» отличается богатой историей, живописной природой, выгодным географическим положением, разнообразными ресурсами. </t>
  </si>
  <si>
    <t xml:space="preserve">         С землями города Кингисеппа граничат территории Большелуцкого, Пустомержского,  Опольевского сельских поселений.</t>
  </si>
  <si>
    <t xml:space="preserve">          Потенциал территории, производственный и инфраструктурный комплекс города Кингисеппа, создают основу для устойчивого социально-экономического развития территории муниципального образования.</t>
  </si>
  <si>
    <t xml:space="preserve">           Сегодня город Кингисепп, возникший более 600 лет назад на берегу реки Луги как крепость Ям, современный и  динамично развивающийся город.</t>
  </si>
  <si>
    <t xml:space="preserve">          Меняется образ жизни людей. Растет интерес людей к здоровому образу жизни, потребность в разнообразном досуге, возможностях для самореализации. Повышается потребность к высокому уровню  благоустройства, улучшение  комфортных условий проживания граждан и комплексное благоустройство  общественных и дворовых территорий  муниципального образования «Кингисеппское городское поселение».</t>
  </si>
  <si>
    <t xml:space="preserve">          Основными задачами проекта являются выполнения комплексных работ по ремонту проездов и благоустройство дворовых  территорий многоквартирных домов. </t>
  </si>
  <si>
    <t xml:space="preserve">         Под дворовыми территориями многоквартирных домов понимается совокупность территорий, прилегающих к многоквартирным домам, с расположенными на них объектами, предназначенными для обслуживания и эксплуатации таких домов, и элементами благоустройства этих территорий, в том числе местами стоянки автотранспортных средств, тротуарами и автомобильными дорогами, включая автомобильные дороги, образующие проезды к территориям, прилегающим к многоквартирным домам. Дворовая территория – это место для прогулок взрослого населения, игр детей, занятий спортом. Для дворовых территорий важно обеспечить рациональное и оптимальное разграничение функциональных зон, безопасность всех элементов, доступность для маломобильных групп и инвалидов.</t>
  </si>
  <si>
    <t xml:space="preserve">          Динамичное развитие города диктует потребность в благоустройстве дворовых территорий, которые будут соответствовать современным требованиям, обусловленным нормами Градостроительного и Жилищного кодексов Российской Федерации.  </t>
  </si>
  <si>
    <t xml:space="preserve">          Недостаточно производились работы во дворах по уходу за зелеными насаждениями, восстановлению газонов, удалению старых и больных деревьев, не осуществлялась посадка деревьев и кустарников. Зеленые насаждения на дворовых территориях представлены, в основном, зрелыми или перестойными деревьями, на газонах не устроены цветники. </t>
  </si>
  <si>
    <t xml:space="preserve">          Надлежащее состояние дворовых территорий является важным фактором при формировании благоприятной экологической и эстетической городской среды. </t>
  </si>
  <si>
    <t xml:space="preserve">          Проблемы восстановления и ремонта асфальтового покрытия дворов, озеленения, освещения дворовых территорий, ремонта (устройства) дождевой канализации либо вертикальной планировки на сегодня весьма актуальны и не решены в полном объеме в связи с недостаточным финансированием отрасли.</t>
  </si>
  <si>
    <t xml:space="preserve">          Основным методом решения проблемы должно стать благоустройство дворовых территорий, которое представляет из себя совокупность мероприятий, направленных на создание и поддержание функционально, экологически и эстетически организованной городской среды, улучшение содержания и безопасности дворовых территорий и территорий кварталов. </t>
  </si>
  <si>
    <t xml:space="preserve">          Реализация подпрограммы позволит создать благоприятные условия среды обитания, повысить комфортность проживания населения города, увеличить площадь озеленения территорий, обеспечить более эффективную эксплуатацию многоквартирных домов, улучшить условия для отдыха и занятий спортом.</t>
  </si>
  <si>
    <t xml:space="preserve">          Без благоустройства дворов благоустройство города не может носить комплексный характер и эффективно влиять на повышение качества жизни населения.</t>
  </si>
  <si>
    <t xml:space="preserve">          Для создания безопасных и комфортных условий проживания граждан с учетом обеспечения доступности среды жизнедеятельности для маломобильных групп населения, формирование современной городской инфраструктуры, повышение уровня благоустройства, в том числе улучшение эстетического облика города, благоустройство дворовых и внутриквартальных территорий города Кингисеппа администрацией МО «Кингисеппский муниципальный район» разработан проект  Подпрограммы «Формирование комфортной городской среды» в составе  муниципальной программы «Развитие жилищно-коммунального хозяйства и благоустройство территории Кингисеппского городского поселения».</t>
  </si>
  <si>
    <t xml:space="preserve">          Внешний облик города, его эстетический вид во многом зависят от степени благоустроенности общественных территорий, к которым относятся парки, скверы, пешеходные зоны, площади и другие места массового посещения  имеют высокое значение для здоровья и благополучия жителей и гостей города Кингисепп. </t>
  </si>
  <si>
    <t xml:space="preserve">          Реализация подпрограммы позволит создать благоприятные условия среды обитания, повысить комфортность проживания населения города, увеличить площадь озеленения территорий, обеспечить более эффективную эксплуатацию многоквартирных домов, улучшить условия для отдыха и занятий спортом, придаст привлекательности объектам общественного назначения.</t>
  </si>
  <si>
    <t xml:space="preserve">          Срок реализации подпрограммы рассчитан на период 2017-2024 года, что позволит комплексно  подойти к благоустройству дворовых и общественных территорий, обеспечить комфортность проживания граждан, даст возможность привлечь наибольшее количество заинтересованных лиц, поможет  сформировать адресный перечень объектов, которые будут учтены, оценены и отобраны Комиссией с последующим утверждением в долгосрочной муниципальной программе.</t>
  </si>
  <si>
    <t xml:space="preserve">          Подпрограмма разработана в соответствии с приказом Министерства строительства и жилищно-коммунального хозяйства Российской Федерации от 06.04.2017 № 691/пр «Об утверждении Методических рекомендаций по подготовке государственных программ субъектов Российской Федерации и муниципальных программ формирования современной городской среды в рамках реализации приоритетного проекта «Формирование комфортной городской среды» на 2017-2024 годы».</t>
  </si>
  <si>
    <t xml:space="preserve"> - Ремонт внутридворовых проездов (не более 30% от стоимости благоустройства)</t>
  </si>
  <si>
    <t xml:space="preserve"> - Обеспечение освещения дворовых территорий</t>
  </si>
  <si>
    <t xml:space="preserve"> - Установка скамеек</t>
  </si>
  <si>
    <t xml:space="preserve"> - Установка урн</t>
  </si>
  <si>
    <t xml:space="preserve"> - Ремонт тротуаров и подходов к подъездам</t>
  </si>
  <si>
    <t xml:space="preserve"> - Озеленение территорий</t>
  </si>
  <si>
    <t xml:space="preserve"> - Оборудование детских и спортивных площадок</t>
  </si>
  <si>
    <t xml:space="preserve"> - Обустройство автомобильных площадок</t>
  </si>
  <si>
    <t xml:space="preserve"> - Другие виды работ</t>
  </si>
  <si>
    <t xml:space="preserve">           • повысят уровень благоустроенности территорий;</t>
  </si>
  <si>
    <t>Реализация мероприятий Подпрограммы 
«Формирование комфортной городской среды»
Перечень работ по благоустройству дворовых территорий включает:</t>
  </si>
  <si>
    <t>Благоустройство общественных пространств</t>
  </si>
  <si>
    <t xml:space="preserve">Перечень работ по благоустройству общественных территорий включает: </t>
  </si>
  <si>
    <t xml:space="preserve"> - устройство автомобильных проездов (не более 30% от стоимости благоустройства);</t>
  </si>
  <si>
    <t xml:space="preserve"> - устройство пешеходных зон;</t>
  </si>
  <si>
    <t xml:space="preserve"> - устройство велосипедных дорожек и роликовых трасс;</t>
  </si>
  <si>
    <t xml:space="preserve"> - устройство заниженных съездов с тротуара;</t>
  </si>
  <si>
    <t xml:space="preserve"> - устройство тактильных покрытий;</t>
  </si>
  <si>
    <t xml:space="preserve"> - обеспечение вертикальной коммуникации (подъемники, эскалаторы, заезды);</t>
  </si>
  <si>
    <t xml:space="preserve"> - организация освещения основного;</t>
  </si>
  <si>
    <t xml:space="preserve"> - организация освещения декоративного;</t>
  </si>
  <si>
    <t xml:space="preserve"> - установка скамеек;</t>
  </si>
  <si>
    <t xml:space="preserve"> - установка урн;</t>
  </si>
  <si>
    <t xml:space="preserve"> - озеленение территорий;</t>
  </si>
  <si>
    <t xml:space="preserve"> - установка ограждений;</t>
  </si>
  <si>
    <t xml:space="preserve"> - установка малых архитектурных форм и городской мебели;</t>
  </si>
  <si>
    <t xml:space="preserve"> - оборудование поверхностной дренажной системы;</t>
  </si>
  <si>
    <t xml:space="preserve"> - оборудование площадок для отдыха;</t>
  </si>
  <si>
    <t xml:space="preserve"> - оборудование детских площадок;</t>
  </si>
  <si>
    <t xml:space="preserve"> - оборудование спортивных площадок;</t>
  </si>
  <si>
    <t xml:space="preserve"> - демонтажные работы;</t>
  </si>
  <si>
    <t xml:space="preserve"> - покрасочные работы;</t>
  </si>
  <si>
    <t xml:space="preserve"> - доставка оборудования и материалов;</t>
  </si>
  <si>
    <t xml:space="preserve"> - оборудование парковочных мест для автомобилей, в том числе мест для маломобильных групп населения;</t>
  </si>
  <si>
    <t xml:space="preserve"> - устройство фонтанов;</t>
  </si>
  <si>
    <t xml:space="preserve"> - оборудование набережной, спуска к воде, пирса и пляжаадаптированных для маломобильных групп населения.</t>
  </si>
  <si>
    <t>Реализация программы в 2017 году</t>
  </si>
  <si>
    <t>Общественные территории</t>
  </si>
  <si>
    <t xml:space="preserve">          В 2017 году по мнению горожан, в Кингисеппе самым оживленным центром, насыщенным востребованными социально-значимыми и коммерческими функциями является бульвар на улице Октябрьская. Пешеходная зона Октябрьского бульвара – центральная рекреационная зона, популярное место отдыха горожан и традиционно используется для проведения массовых праздничных мероприятий и народных гуляний. Ежегодно в раках муниципальной программы «Развитие жилищно-коммунального хозяйства и благоустройство территории Кингисеппского городского поселения» из бюджета МО «Кингисеппское городское поселение» выделяются средства на содержание территорий, оформление цветочных композиций, на формирование крон зеленых насаждений. Но из-за отсутствия финансовой возможности местного бюджета реализовать мероприятия по  благоустройству общественной территории пешеходной зоны Октябрьского бульвара и оборудование фонтана  в полном объеме не представлялось возможным. Поэтому возможность участия муниципального образования «Кингисеппское городское поселение» в Приоритетном проекте «Формирование комфортной городской среды»  позволило повысить уровень эстетического облика центрального места отдыха горожан и гостей города Кингисеппа.</t>
  </si>
  <si>
    <t>Дворовые территории</t>
  </si>
  <si>
    <t>1. ул. Воровского, д. 15, 17 (+ дет.площадка)</t>
  </si>
  <si>
    <t>2. ул. Воровского, д. 24, у ФОКа (+ дет.площадка)</t>
  </si>
  <si>
    <t>3. ул. Жукова, д. 12а</t>
  </si>
  <si>
    <t>4. ул. Восточная, д. 6, 6а, 8, 10, 14</t>
  </si>
  <si>
    <t>5. ул. Большая Советская, д. 43</t>
  </si>
  <si>
    <t>Здесь выполнены работы по ремонту проездов, тротуаров, установке скамеек, урн, устройству экопарковок, озеленению, оборудованию 2-х детских площадок.</t>
  </si>
  <si>
    <t>Реализация программы в 2018 году</t>
  </si>
  <si>
    <t>1. Сквер - Крикковское шоссе, у д.6а
Перечень видов работ: устройство пешеходной зоны с покрытием из тротуарной плитки, ремонт газона, озеленение, установка  2-х скамеек и  4-х урн, наружное освещение (светильник торшерный «Шар» на стальных опорах)</t>
  </si>
  <si>
    <t>2. Благоустройство общественной территории с установкой памятного знака к столетнему юбилею Пограничных войск - пр. Карла Маркса д. 6
Перечень видов работ: устройство пешеходной зоны из тротуарной плитки, ремонт проезда, озеленение (посев газонной травы, посадка кленов Фримана "Отом Блейз, установка ваз железобетонных, установка  1-ой скамейки и  1-ой урны,  наружное освещение (светильник торшерный «Шар» на стальных опорах)</t>
  </si>
  <si>
    <t>3. Территория у памятника "Славы"
Перечень видов работ: устройство пешеходных дорожек, ремонт газона (корчевка, валка деревьев и кустарников, посев газонов), наружное освещение (светильник торшерный «Шар» на стальных опорах)</t>
  </si>
  <si>
    <t>1. Дворовая территория по адресу: Большой Бульвар,  д.4, 6, 8 ,  Крикковское шоссе д. 18 Ковалевского д.2,
Перечень видов работ: ремонт дворового проезда с  устройством парковки для машин, подходы к подъездам, новая детская площадка (игровой комплекс, качели «бабочка» и качели на жесткой подвеске –фирма КСИЛ), наружное освещение дворовой территории, озеленение с посадкой деревьев (посев газонной травы, посадка кленов Фримана "Отом Блейз", каштан конский, ель сербская, установка скамеек и урн;</t>
  </si>
  <si>
    <t>2. Дворовая территория по адресу: ул. Иванова д.21, 23,   ул.Большая Советская д.6а, 
Перечень видов работ: ремонт дворового проезда с  устройством пешеходной дорожки, подходы к подъездам, парковки для машин, ремонт существующей детской площадки и установка песочницы в виде «Машинки», наружное освещение дворовой территории; озеленение с удалением деревьев и посадкой  кленов Фримана "Отом Блейз" (6шт.) и яблонь «Эверест», установка  скамеек и урн.</t>
  </si>
  <si>
    <t>3. Дворовая территория по адресу: ул. Жукова  д.12, 14,  ул. 1-я Линия д.64,   2-я Линия д.49, 49а, 
Перечень видов работ: ремонт дворового проезда с  устройством пешеходных дорожек, подходы к подъездам, детская площадка с освещением (детский игровой комплекс, карусель с рулем, качалка балансировочная, качели на деревянных стойках с подвесным сиденьем, модель машинки «внедорожник»), обеспечение освещения дворовой территории, озеленение (посев газона), установка скамеек и  урн.</t>
  </si>
  <si>
    <t xml:space="preserve">          Жилищный фонд города Кингисеппа составляет 277 многоквартирных домов общей площадью 1120,8 тысяч кв.м, в котором проживает 48 263 человек и примерно только 20% имеют  благоустроенные территории, включающие в себя нормативное состояние проездов, освещение, тротуары, озеленение, парковки. В настоящее время на многих дворовых территориях имеется ряд недостатков: отсутствуют скамейки, урны, состояние детских игровых площадок неудовлетворительное, дорожное покрытие разрушено на 70% придомовых территорий имеет высокий физический износ, утрачен внешний облик газонов.</t>
  </si>
  <si>
    <t xml:space="preserve">          С 2013 года на территории муниципального образования «Кингисеппское городское поселение» действует муниципальная программа, которая реализуется за счет средств местного бюджета и включает в себя расходы на ремонт и благоустройство дворовых территорий многоквартирных домов, проездов к дворовым территориям многоквартирных домов. </t>
  </si>
  <si>
    <t>Реализация программы в 2019 году</t>
  </si>
  <si>
    <t>1. Благоустройство привокзальной территории, прилегающей к ЖД станции «Кингисепп» по адресу: г. Кингисепп</t>
  </si>
  <si>
    <t xml:space="preserve">          Рейтинговое голосование в Кингисеппе прошло в период с 09 час. 00 мин. 19 февраля 2019 года до 21 час. 00 мин. 26 февраля 2019 года.</t>
  </si>
  <si>
    <t>1. Благоустройство привокзальной территории, прилегающей к ЖД станции «Кингисепп» по адресу: г. Кингисепп;</t>
  </si>
  <si>
    <t>2. Благоустройство пешеходной зоны от ул. Восточная до мкр. «Касколовка».</t>
  </si>
  <si>
    <t xml:space="preserve">Общее количество принявших участия в рейтинговом голосовании составило  - 1237 человек. </t>
  </si>
  <si>
    <t>№</t>
  </si>
  <si>
    <t>Название общественной территории принявшей участие в рейтинговом голосовании</t>
  </si>
  <si>
    <t>Число граждан, принявших участие в голосовании</t>
  </si>
  <si>
    <t xml:space="preserve">Итоги голосования, % </t>
  </si>
  <si>
    <t>Благоустройство пешеходной зоны от ул. Восточная до мкр."Касколовка"</t>
  </si>
  <si>
    <t xml:space="preserve">          В рейтинге участвовали две общественные территории, которые набрали наибольшее количество голосов при приеме заявок (прием заявок осуществлялся в период с 18 января по 01 февраля 2019 года, общее количество предложений 907, были определены эти два лидера, набравшие 1территория – 865 заявок,  2 территория - 21 заявка):</t>
  </si>
  <si>
    <t>Благоустройство привокзальной территории, прилегающей к ЖД станции «Кингисепп» по адресу: 
г. Кингисепп</t>
  </si>
  <si>
    <t>Рейтинговая таблица общественных территорий,
вынесенных на голосование</t>
  </si>
  <si>
    <t>1. Парки</t>
  </si>
  <si>
    <t>2. Набережные</t>
  </si>
  <si>
    <t>3. Пешеходные зоны</t>
  </si>
  <si>
    <t>4. Площади, скверы</t>
  </si>
  <si>
    <t xml:space="preserve">           • позволят обеспечить поддержание эстетического и санитарного состояния городских территорий;</t>
  </si>
  <si>
    <t xml:space="preserve">           • повышение комфортности проживания.</t>
  </si>
  <si>
    <t xml:space="preserve">          Современный облик города Кингисеппа во многом определяет уровень внешнего благоустройства и развития инженерной инфраструктуры и должен соответствовать высокому экономическому потенциалу города и представлениям жителей о комфортной городской среде жизнедеятельности. </t>
  </si>
  <si>
    <t xml:space="preserve">          Самодостаточность, самобытность и привлекательность города диктует потребность к формированию качественной и разнообразной городской среды, благоустройству и ремонту дворовых и общественных территорий, с учетом обеспечения доступности среды жизнедеятельности для инвалидов и маломобильных групп населения. </t>
  </si>
  <si>
    <t xml:space="preserve">          В ряде дворов отсутствует освещение дворовых территорий, необходимый набор малых архитектурных форм и обустроенных площадок. Отсутствуют специально обустроенные стоянки для автомобилей, что приводит к их хаотичной парковке на газонах.  Отсутствуют специально оборудованные контейнерные площадки, что приводит к ухудшению эстетического вида дворовых территорий.</t>
  </si>
  <si>
    <t xml:space="preserve">          Реализация мероприятий в силу финансовой необеспеченности бюджета не была комплексной, а носила точечный характер, ограничивалась, установкой модульной детской или спортивной  площадки, выполнением карточного (ямочного) ремонта дорожного покрытия, установкой нескольких опор освещения и заменой лампочек. </t>
  </si>
  <si>
    <t xml:space="preserve">         Проблемы в сфере благоустройство городских территорий  не могут быть решены в пределах одного финансового года, поскольку требуют значительных бюджетных расходов. Конкретная деятельность по выходу из сложившейся ситуации, связанная с планированием и организацией работ по вопросам улучшения благоустройства, санитарного состояния территории города, создания комфортных условий проживания населения будет осуществляться в рамках Подпрограммы «Формирование комфортной  городской среды» муниципальной программы «Развитие жилищно-коммунального хозяйства и благоустройство территории Кингисеппского городского поселения», утвержденной постановлением  администрации МО «Кингисеппский муниципальный район» от 25.05.2017 года  №1301. </t>
  </si>
  <si>
    <t>2. Благоустройство дворовой территории ул. Железнодорожная д.8а, 12,  и  д.12А</t>
  </si>
  <si>
    <t>1. Благоустройство  дворовой территории ул. Октябрьская д.14, 16</t>
  </si>
  <si>
    <t>3. Благоустройство придомовой территории по ул. Крикковское шоссе д.41А, Химиков д.7, 7А, 9А</t>
  </si>
  <si>
    <t>Реализация программы в 2020 год</t>
  </si>
  <si>
    <t xml:space="preserve">          В соответствии с Порядком проведения рейтингового голосования в МО «Кингисеппское городское поселение» по выбору территорий, подлежащих благоустройству в первоочередном порядке в период с 13.08.2019г. по 18.08.2019г. администрацией МО «Кингисеппский муниципальный район» проводился прием заявок /сбор предложений от жителей на общественные территории, выносимые на рейтинговое голосование.</t>
  </si>
  <si>
    <t xml:space="preserve">          После подведения итогов по сбору заявок,  определено 2 территории, выносимые   на рейтинговое  голосование:</t>
  </si>
  <si>
    <r>
      <rPr>
        <b/>
        <sz val="14"/>
        <color theme="1"/>
        <rFont val="Times New Roman"/>
        <family val="1"/>
        <charset val="204"/>
      </rPr>
      <t xml:space="preserve">1. Территория </t>
    </r>
    <r>
      <rPr>
        <sz val="14"/>
        <color theme="1"/>
        <rFont val="Times New Roman"/>
        <family val="1"/>
        <charset val="204"/>
      </rPr>
      <t xml:space="preserve">- </t>
    </r>
    <r>
      <rPr>
        <i/>
        <u/>
        <sz val="14"/>
        <color theme="1"/>
        <rFont val="Times New Roman"/>
        <family val="1"/>
        <charset val="204"/>
      </rPr>
      <t>Комплексное благоустройство пешеходной зона от ул. Восточная до мкр."Касколовка",</t>
    </r>
    <r>
      <rPr>
        <sz val="14"/>
        <color theme="1"/>
        <rFont val="Times New Roman"/>
        <family val="1"/>
        <charset val="204"/>
      </rPr>
      <t xml:space="preserve">  </t>
    </r>
  </si>
  <si>
    <r>
      <rPr>
        <b/>
        <sz val="14"/>
        <color theme="1"/>
        <rFont val="Times New Roman"/>
        <family val="1"/>
        <charset val="204"/>
      </rPr>
      <t xml:space="preserve">2. Территория </t>
    </r>
    <r>
      <rPr>
        <sz val="14"/>
        <color theme="1"/>
        <rFont val="Times New Roman"/>
        <family val="1"/>
        <charset val="204"/>
      </rPr>
      <t xml:space="preserve">- </t>
    </r>
    <r>
      <rPr>
        <i/>
        <u/>
        <sz val="14"/>
        <color theme="1"/>
        <rFont val="Times New Roman"/>
        <family val="1"/>
        <charset val="204"/>
      </rPr>
      <t>Благоустройство общественной территории «Летний сад»</t>
    </r>
  </si>
  <si>
    <t xml:space="preserve">          До начало голосования ознакомление   заинтересованных лиц с дизайн - проектами благоустройства общественных территорий, выносимых на рейтинговое голосование, было организовано на сайте и опубликовано в СМИ.</t>
  </si>
  <si>
    <t xml:space="preserve">          С 28.08.2019г. по 02.09.2019г. рейтингового голосования (интернет-голосование на сайте) было проведено.
          Общее количество принявших участие в рейтинговом голосовании составило  - 1075 человек.</t>
  </si>
  <si>
    <t>Итоги голосования, %</t>
  </si>
  <si>
    <t>Благоустройство территории  «Летний сад»</t>
  </si>
  <si>
    <r>
      <t xml:space="preserve">          Определен победитель по итогам рейтингового голосования общественных территорий, получивший наибольшее количество голосов участников голосования 78,9 % (848 человек) - </t>
    </r>
    <r>
      <rPr>
        <b/>
        <i/>
        <u/>
        <sz val="14"/>
        <color theme="1"/>
        <rFont val="Times New Roman"/>
        <family val="1"/>
        <charset val="204"/>
      </rPr>
      <t>«Благоустройство пешеходной зоны от ул. Восточная до мкр."Касколовка".</t>
    </r>
  </si>
  <si>
    <t xml:space="preserve">3. Общая характеристика ситуации и ожидаемый результат при реализации подпрограммы «Обеспечение условий реализации программы» </t>
  </si>
  <si>
    <t xml:space="preserve">Общая характеристика  </t>
  </si>
  <si>
    <t xml:space="preserve">          Муниципальное казенное учреждение «Служба городского хозяйства» муниципального образования «Кингисеппский муниципальный район» Ленинградской области  создано путем изменения типа муниципального бюджетного учреждения «Служба городского хозяйства» муниципального образования «Кингисеппское городское поселение» муниципального образования «Кингисеппский муниципальный район» Ленинградской области, на основании постановления администрации МО «Кингисеппский муниципальный район» от 28.03.2013г. № 6687 с целью обеспечения реализации предусмотренных законодательством Российской Федерации полномочий органов местного самоуправления в области:</t>
  </si>
  <si>
    <t xml:space="preserve"> - строительства, ремонта, реконструкции и содержания объектов капитального строительства и внешнего благоустройства;</t>
  </si>
  <si>
    <t xml:space="preserve"> - оказания муниципальных услуг, выполнения работ и (или) исполнения муниципальных функций органов местного самоуправления МО «Кингисеппское городское поселение» и МО «Кингисеппский муниципальный район» Ленинградской области.</t>
  </si>
  <si>
    <t xml:space="preserve">          Учреждение руководствуется в своей деятельности Конституцией РФ, Гражданским Кодексом РФ, Бюджетным кодексом РФ, Градостроительным кодексом РФ, Федеральным законом «О некоммерческих организациях», Уставом МО «Кингисеппское городское поселение», нормативными правовыми актами Российской Федерации, муниципальными правовыми актами и уставом МКУ «Служба заказчика».</t>
  </si>
  <si>
    <t>Результат</t>
  </si>
  <si>
    <t>1. Своевременное и добросовестное исполнение специалистами Учреждения своих обязанностей и инициатив по достижению поставленных перед Учреждением целей и задач;</t>
  </si>
  <si>
    <t xml:space="preserve">          Основными показателями реализации данной подпрограммы можно считать:</t>
  </si>
  <si>
    <t>2. Достижение высоких показателей эффективности реализации муниципальных программ в сфере дорожного хозяйства, жилищно-коммунального хозяйства и благоустройства.</t>
  </si>
  <si>
    <t>3. Недопущение нарушений, приведших к нецелевому и неэффективному расходованию бюджетных средств.</t>
  </si>
  <si>
    <t>4. Своевременное заключение и контроль за соблюдением условий  муниципальных  контрактов.</t>
  </si>
  <si>
    <t>5. Укомплектованность учреждения основным персоналом (не менее 80% от штатного расписания).</t>
  </si>
  <si>
    <t>4. Анализ ситуации и обоснование целей и задач «Энергосбережение и повышение энергетической эффективности на территории МО «Кингисеппское  городского поселение»</t>
  </si>
  <si>
    <t xml:space="preserve">          В настоящее время создание условий для повышения эффективности использования энергоресурсов становится одной из приоритетных задач социально-экономического развития Кингисеппского городского поселения.</t>
  </si>
  <si>
    <t xml:space="preserve">          В последние годы требования населения к качеству предоставляемых коммунальных услуг неуклонно растут. Причина низкого качества горячей воды – открытая тупиковая схема подачи горячей воды потребителю в летнем режиме и открытый разбор теплоносителя на нужды ГВС через элеваторные узлы зданий в зимнем режиме. Для реализации закрытой схемы горячего водоснабжения необходима установка автоматизированных индивидуальных тепловых пунктов (АИТП) с теплообменным оборудованием в узлах присоединения данных потребителей к тепловым сетям.</t>
  </si>
  <si>
    <t xml:space="preserve">          В рамках  подпрограммы «Энергосбережение и повышение энергетической эффективности на территории Ленинградской области» государственной программы  Ленинградской области «Обеспечение устойчивого функционирования и развития коммунальной и инженерной инфраструктуры и повышение энергоэффективности в Ленинградской области» предлагается  выполнить реконструкцию ИТП  в многоквартирных жилых домах города Кингисеппа. Приобретение автономных источников электроснабжения (дизель-генератор) для резервного энергосбережения объектов жизнеобеспечения населенных пунктов Ленинградской области.</t>
  </si>
  <si>
    <t>5. Характеристика сферы реализации международного проекта «Green Towers», описание основных проблем и обоснование включения мероприятий в программу</t>
  </si>
  <si>
    <t xml:space="preserve">          Одной из возможностей для повышения комфортности проживания в г. Кингисеппе является развитие благоустроенных и безопасных зон отдыха. Такие зоны необходимо создавать в различных микрорайонах города, предоставляя жителям больший выбор для пассивного отдыха. Актуальным является создание зон отдыха с сохранением ценных ландшафтных территорий города.</t>
  </si>
  <si>
    <t xml:space="preserve">          Для решения этой задачи в г. Кингисеппе в рамках международного проекта  «Green Towers» создается пешеходная зона со смотровой площадкой на ул. Жукова г. Кингисеппа. </t>
  </si>
  <si>
    <t xml:space="preserve">          Смотровая площадка располагается на территории ценной природной территории города - в сосновой лесопарковой зоне на берегу реки. Использование природных достоинств местности, сохранение ценной ландшафтной территории позволяют создать взаимосвязанную систему озелененных и водных пространств, способствующую образованию цельного архитектурно-выразительного городского ансамбля. Проектируемым благоустройством обеспечивается доступность набережной для пешеходов.</t>
  </si>
  <si>
    <t xml:space="preserve">          Кроме того, создаются предпосылки для создания тематического «зеленого павильона» города, посвященного природе Кингисеппского района. На площадке устанавливаются стенды с информацией о флоре и фауне района, планируется проведение открытых уроков природоведения для школьников. Для освещения площадки используются возобновляемые источники энергии - солнечные батареи, что делает ее «зеленой» также с инженерной точки зрения.</t>
  </si>
  <si>
    <t>Проект создания «Green Towers» позволит решить следующие задачи:</t>
  </si>
  <si>
    <t>1. Улучшить инфраструктуру для пассивного отдыха горожан;</t>
  </si>
  <si>
    <t>2. Внедрить инновационные экологически чистые технологии в городской среде;</t>
  </si>
  <si>
    <t>3. Повысить информированность населения о природе Кингисеппского района.</t>
  </si>
  <si>
    <t xml:space="preserve">Цели и задачи </t>
  </si>
  <si>
    <t xml:space="preserve">          Цель подпрограммы - Создание новой тематической зоны отдыха горожан с использованием инновационных технологий для ее освещения.</t>
  </si>
  <si>
    <t xml:space="preserve">       Задача подпрограммы - Обеспечение полного и своевременного выполнения мероприятий международного проекта «Green Towers».</t>
  </si>
  <si>
    <t>Сроки реализации</t>
  </si>
  <si>
    <t>Сроки реализации мероприятий  – 2019-2021 годы.</t>
  </si>
  <si>
    <t>6. Анализ ситуации и обоснование целей и задач подпрограммы «Обращение с отходами»</t>
  </si>
  <si>
    <t xml:space="preserve">          На общий вид города Кингисепп, на поддержание и улучшение санитарного и эстетического состояния территории, на его восприятие и непосредственное влияние оказывают все объекты инфраструктуры и, в том числе, места накопления и временного хранения твердых коммунальных и крупногабаритных отходов населения. </t>
  </si>
  <si>
    <t xml:space="preserve">          Существующая система в сфере обращения с отходами, в недавнем прошлом, была не идеальна и имела определенные проблемы и сложности, обусловленные различными факторами:</t>
  </si>
  <si>
    <t>• Плотная застройка территорий микрорайонов старой и средней застройки города;</t>
  </si>
  <si>
    <t>• Недостаточное количество оборудованных мест для сбора различных типов отходов, находящихся в шаговой доступности от многоквартирных домов;</t>
  </si>
  <si>
    <t>• «Сигнальная»  система  вывоза  отходов в частном секторе неэффективна и неудобна ни для населения, ни для перевозчика отходов, а в свете современного развития и технического прогресса и вовсе является архаичной;</t>
  </si>
  <si>
    <t xml:space="preserve">• Складирование крупногабаритных отходов в местах «сигнальных» точек. </t>
  </si>
  <si>
    <t>• Отсутствует культура сбора и временного хранения отходов;</t>
  </si>
  <si>
    <t>•Значительная нагрузка на внутридворовые проезды, создаваемая мусоровозным транспортом в часы, когда временно припаркованный легковой транспорт еще не покинул парковочных мест или уже припаркован на внутридворовых территориях, в связи с необходимостью ежедневного вывоза отходов с «сигнальных» точек.</t>
  </si>
  <si>
    <t>• Использование металлических контейнеров устаревшего типа не позволяющих  полностью наполнять полезный объем, не обеспечивающих качественное санитарное содержание прилегающих территорий, так как отгружаемые в них отходы оказываются  доступными для животных, птиц, лиц без определенного места жительства, а также, атмосферному влиянию.</t>
  </si>
  <si>
    <t xml:space="preserve">          Необходимо учесть и тот факт, что благосостояние населения в последние годы    неуклонно растет, а вместе с ним,  возрастает и потребность в повышении уровня и качества обслуживания населения в сфере сбора и вывоза твердых коммунальных отходов жителей Кингисеппа. Так появляется необходимость качественно изменить существующую систему сбора временного хранения и вывоза отходов населения.</t>
  </si>
  <si>
    <t xml:space="preserve">          Еще в  2010 году Администрация впервые в Ленинградской области внедрила программу развития и модернизации городской системы обращения с отходами и установила  накопители заглубленного типа. Первый опыт работы с заглубленными накопителями, показал все достоинства и перспективы примененного способа оборудования мест для сбора и временного хранения твердых коммунальных отходов населения многоквартирных домов, что позволило и сейчас принять положительное решение о дальнейшем развитии выбранного направления и увеличения количества мест установки заглубленных накопителей в городе.</t>
  </si>
  <si>
    <t xml:space="preserve">                     ИЗМЕНЕНИЕ СИТУАЦИИ С ПЛОЩАДКАМИ   </t>
  </si>
  <si>
    <t>ДО</t>
  </si>
  <si>
    <t>ПОСЛЕ</t>
  </si>
  <si>
    <t xml:space="preserve">Применение программно – целевого метода позволит осуществить реализацию подпрограмм муниципальной программы «Развитие жилищно-коммунального хозяйства и благоустройство территории Кингисеппского городского поселения» в период реализации с 2016-2024 года. </t>
  </si>
  <si>
    <t>Паспорт подпрограммы</t>
  </si>
  <si>
    <t>Наименование подпрограммы</t>
  </si>
  <si>
    <t>Цель подпрограммы</t>
  </si>
  <si>
    <t>Создание пешеходной зоны со смотровой площадкой на ул. Жукова г. Кингисеппа</t>
  </si>
  <si>
    <t>Муниципальный заказчик подпрограммы</t>
  </si>
  <si>
    <t> Администрация МО «Кингисеппский муниципальный район»</t>
  </si>
  <si>
    <t>Комитет жилищно-коммунального хозяйства, транспорта и экологии, МКУ «Служба заказчика», МКУ «Служба городского хозяйства», комитет экономического развития и инвестиционной политики</t>
  </si>
  <si>
    <t>Задачи подпрограммы</t>
  </si>
  <si>
    <t>Сроки реализации подпрограммы</t>
  </si>
  <si>
    <t>Источники финансирования подпрограммы, в том числе по годам:</t>
  </si>
  <si>
    <t>2016 год</t>
  </si>
  <si>
    <t>2017 год</t>
  </si>
  <si>
    <t>2018 год</t>
  </si>
  <si>
    <t>2019 год</t>
  </si>
  <si>
    <t>2020 год</t>
  </si>
  <si>
    <t>2021 год</t>
  </si>
  <si>
    <t>Итого:</t>
  </si>
  <si>
    <t>Средства бюджета МО «Кингисеппское городское поселение»</t>
  </si>
  <si>
    <t>Планируемые результаты реализации подпрограммы</t>
  </si>
  <si>
    <t>Обеспечение комфортных условий проживания граждан на территории Кингисеппского городского поселения</t>
  </si>
  <si>
    <r>
      <t xml:space="preserve">· </t>
    </r>
    <r>
      <rPr>
        <sz val="12"/>
        <color theme="1"/>
        <rFont val="Times New Roman"/>
        <family val="1"/>
        <charset val="204"/>
      </rPr>
      <t>Обеспечение городских территорий уличным освещением;</t>
    </r>
  </si>
  <si>
    <r>
      <t xml:space="preserve">· </t>
    </r>
    <r>
      <rPr>
        <sz val="12"/>
        <color theme="1"/>
        <rFont val="Times New Roman"/>
        <family val="1"/>
        <charset val="204"/>
      </rPr>
      <t>Поддержание работоспособности системы водоотведения (ливневая канализация);</t>
    </r>
  </si>
  <si>
    <r>
      <t xml:space="preserve">· </t>
    </r>
    <r>
      <rPr>
        <sz val="12"/>
        <color theme="1"/>
        <rFont val="Times New Roman"/>
        <family val="1"/>
        <charset val="204"/>
      </rPr>
      <t>Оформление городских территорий к праздникам;</t>
    </r>
  </si>
  <si>
    <r>
      <t xml:space="preserve">· </t>
    </r>
    <r>
      <rPr>
        <sz val="12"/>
        <color theme="1"/>
        <rFont val="Times New Roman"/>
        <family val="1"/>
        <charset val="204"/>
      </rPr>
      <t>Благоустройство городской инфраструктуры, включая внутридомовые территории;</t>
    </r>
  </si>
  <si>
    <r>
      <t xml:space="preserve">· </t>
    </r>
    <r>
      <rPr>
        <sz val="12"/>
        <color theme="1"/>
        <rFont val="Times New Roman"/>
        <family val="1"/>
        <charset val="204"/>
      </rPr>
      <t>Поддержание и улучшение санитарного и эстетического состояния территории города Кингисепп;</t>
    </r>
  </si>
  <si>
    <r>
      <t xml:space="preserve">· </t>
    </r>
    <r>
      <rPr>
        <sz val="12"/>
        <color theme="1"/>
        <rFont val="Times New Roman"/>
        <family val="1"/>
        <charset val="204"/>
      </rPr>
      <t>Выполнение мероприятий по реализации областного закона от 15.01.2018г. №3-оз;</t>
    </r>
  </si>
  <si>
    <r>
      <t xml:space="preserve">· </t>
    </r>
    <r>
      <rPr>
        <sz val="12"/>
        <color theme="1"/>
        <rFont val="Times New Roman"/>
        <family val="1"/>
        <charset val="204"/>
      </rPr>
      <t>Обеспечение полного и своевременного выполнения мероприятий международного проекта «Green Towers»;</t>
    </r>
  </si>
  <si>
    <r>
      <t xml:space="preserve">· </t>
    </r>
    <r>
      <rPr>
        <sz val="12"/>
        <color theme="1"/>
        <rFont val="Times New Roman"/>
        <family val="1"/>
        <charset val="204"/>
      </rPr>
      <t>Ликвидация  угрозы  неконтролируемого распространения борщевика Сосновского   на   территории  МО «Кингисеппское городское поселение»;</t>
    </r>
  </si>
  <si>
    <r>
      <t xml:space="preserve">· </t>
    </r>
    <r>
      <rPr>
        <sz val="12"/>
        <color theme="1"/>
        <rFont val="Times New Roman"/>
        <family val="1"/>
        <charset val="204"/>
      </rPr>
      <t>Обеспечение надлежащего качества содержания территорий Кингисеппского городского поселения;</t>
    </r>
  </si>
  <si>
    <r>
      <t xml:space="preserve">· </t>
    </r>
    <r>
      <rPr>
        <sz val="12"/>
        <color theme="1"/>
        <rFont val="Times New Roman"/>
        <family val="1"/>
        <charset val="204"/>
      </rPr>
      <t>Создание зон отдыха с сохранением ценных ландшафтных территорий города в рамках международного проекта «Green Towers» (создание тематической общественной зоны отдыха, установка возобновляемых источников энергии для освещения зоны отдыха, выполнение «мягких» мероприятий проекта).</t>
    </r>
  </si>
  <si>
    <r>
      <t xml:space="preserve">· </t>
    </r>
    <r>
      <rPr>
        <sz val="12"/>
        <color theme="1"/>
        <rFont val="Times New Roman"/>
        <family val="1"/>
        <charset val="204"/>
      </rPr>
      <t>Повышение уровня благоустроенности территорий Кингисеппского городского поселения;</t>
    </r>
  </si>
  <si>
    <t>Содержание городских кладбищ МО «Кингисеппское городское поселение»</t>
  </si>
  <si>
    <t>Обеспечение содержания мест захоронения.</t>
  </si>
  <si>
    <t>Комитет жилищно-коммунального хозяйства, транспорта и экологии, МКУ «Служба заказчика,
МКУ «Служба городского хозяйства»</t>
  </si>
  <si>
    <r>
      <t xml:space="preserve">· </t>
    </r>
    <r>
      <rPr>
        <sz val="12"/>
        <color theme="1"/>
        <rFont val="Times New Roman"/>
        <family val="1"/>
        <charset val="204"/>
      </rPr>
      <t>Обеспечение надлежащего качества содержания городских кладбищ МО «Кингисеппское городское поселение».</t>
    </r>
  </si>
  <si>
    <t xml:space="preserve">Организация и содержание мест захоронения </t>
  </si>
  <si>
    <t>Администрация МО «Кингисеппский муниципальный район»</t>
  </si>
  <si>
    <t>Развитие инженерной, транспортной  и социальной инфраструктуры в районах массовой жилой застройки на территории МО «Кингисеппское городское поселение»</t>
  </si>
  <si>
    <t>Создание инженерной и транспортной инфраструктуры на территориях кварталов индивидуальных жилых застроек микрорайонов МО «Кингисеппское городское поселение»</t>
  </si>
  <si>
    <t>Комитет жилищно-коммунального хозяйства, транспорта и экологии, МКУ «Служба городского хозяйства»</t>
  </si>
  <si>
    <t>Проектирование, строительство и ввод в эксплуатацию объектов инженерной и транспортной инфраструктур в районах массовой застройки.</t>
  </si>
  <si>
    <t xml:space="preserve">- Повышение комфортности проживания, строительство  внутриквартальных проездов с тротуарами протяженностью 4,41 км (уточняется при проектировании),  устройство дождевой канализации протяженность 4,1 км (уточняется при проектировании), наружное освещение участка автодороги протяженностью 4,41 км (уточняется при проектировании).  </t>
  </si>
  <si>
    <t>Обеспечение малоимущих граждан жилыми помещениями на территории Кингисеппского городского поселения</t>
  </si>
  <si>
    <t>Подготовка высвобождающегося жилого фонда для предоставления гражданам, нуждающимися в улучшении жилищных условий. Приведение газового оборудования в коммунальных муниципальных квартирах в соответствии с нормами эксплуатации.</t>
  </si>
  <si>
    <t>Обеспечение жильем граждан, признанных в установленном порядке нуждающимися в жилых помещениях предоставляемых по договорам социального найма.</t>
  </si>
  <si>
    <t>Комитет жилищно-коммунального хозяйства, транспорта и экологии, комитет по управлению муниципальным имуществом муниципального образования «Кингисеппский муниципальный район», МКУ «Кингисеппский жилищный центр»</t>
  </si>
  <si>
    <t>Ремонт освободившихся жилых помещений в соответствии с санитарно-техническими нормами.</t>
  </si>
  <si>
    <t>Замена аварийного оборудования (газовых плит, газовых колонок) в коммунальных муниципальных квартирах.</t>
  </si>
  <si>
    <t>Приобретение жилых помещений для малоимущих граждан на первичном и вторичном рынке.</t>
  </si>
  <si>
    <t>- повышение комфортности проживания (планово ремонт 1 квартиры в год);</t>
  </si>
  <si>
    <t>- безопасное проживание граждан в коммунальных муниципальных квартирах  (замена 1 газовой плиты или 1 газовой колонки);</t>
  </si>
  <si>
    <t>- сокращение количества семей, состоящих на учете в качестве нуждающихся в жилых помещениях, предоставляемых по договорам социального найма;</t>
  </si>
  <si>
    <t>- повышение уровня обеспеченности жильем малоимущих граждан;</t>
  </si>
  <si>
    <t>-укрепление семейных отношений и улучшение демографической ситуации в городе.</t>
  </si>
  <si>
    <t>Газификация МО «Кингисеппское городское поселение»</t>
  </si>
  <si>
    <t>Газификация природным газом жителей г. Кингисеппа</t>
  </si>
  <si>
    <t>Подключение  к сетям газоснабжения частных домовладений города Кингисепп.</t>
  </si>
  <si>
    <t>в том числе:</t>
  </si>
  <si>
    <t>Увеличить уровень газификации города Кингисеппа за счет увеличения количества домовладений и квартир, получивших возможность для подключения к сетям газоснабжения.</t>
  </si>
  <si>
    <t>Обеспечение потребностей  г.Кингисеппа в природном газе.</t>
  </si>
  <si>
    <t xml:space="preserve">Строительство и реконструкция объектов водоснабжения и водоотведения в муниципальном образовании «Кингисеппское городское поселение» </t>
  </si>
  <si>
    <t>Обеспечение  населения г.Кингисеппа  питьевой водой, соответствующей требованиям, установленным санитарно- эпидемиологическим  нормам и правилам</t>
  </si>
  <si>
    <t>Комитет жилищно-коммунального хозяйства, транспорта и экологии,
МКУ «Служба городского хозяйства»</t>
  </si>
  <si>
    <t>Выполнение полного комплекса работ по проектированию, строительству, реконструкции и капитальному ремонту сетей и сооружений водоснабжения и водоотведения  на территории Кингисеппского городского поселения</t>
  </si>
  <si>
    <t xml:space="preserve">Повышение качества питьевой воды  на территории Кингисеппского  городского поселения, обеспечение жизненно важных и социально-экономических интересов населения. </t>
  </si>
  <si>
    <t>Соответствие питьевой воды требованиям СанПиН 2.1.4.1074-01 "Питьевая вода. Гигиенические требования к качеству питьевой воды централизованных систем водоснабжения. Контроль качества";</t>
  </si>
  <si>
    <t>Уменьшение доли  сети магистральных водоводов, нуждающейся в замене;</t>
  </si>
  <si>
    <t>Обеспечение потребностей  населения г.Кингисеппа в  качественной питьевой воде.</t>
  </si>
  <si>
    <t>Повышение уровня благоустройства, улучшение  комфортных условий проживания граждан, обеспечение доступности объектов благоустройства для инвалидов и других маломобильных групп населения, формирование современной городской среды, комплексное благоустройство  общественных и дворовых территорий  муниципального образования «Кингисеппское городское поселение»</t>
  </si>
  <si>
    <t> 2017-2024 года</t>
  </si>
  <si>
    <t>2. Повышение уровня комплексного благоустройства дворовых территорий включающее:</t>
  </si>
  <si>
    <t xml:space="preserve">1. Повышение уровня благоустройства городских общественных территорий </t>
  </si>
  <si>
    <t xml:space="preserve"> - обеспечение освещения дворовых территорий; </t>
  </si>
  <si>
    <t xml:space="preserve"> - ремонт внутридворовых проездов; </t>
  </si>
  <si>
    <t xml:space="preserve"> - установку малых архитектурных форм (скамеек, урн);</t>
  </si>
  <si>
    <t xml:space="preserve"> - оборудование автомобильных парковок;</t>
  </si>
  <si>
    <t xml:space="preserve"> - оборудование детских площадок или игровых площадок .</t>
  </si>
  <si>
    <t xml:space="preserve">1. Благоустройство городских общественных территорий </t>
  </si>
  <si>
    <t xml:space="preserve">2. Ремонт проездов и благоустройство дворовых  территорий многоквартирных домов </t>
  </si>
  <si>
    <t>Обеспечение качественным жильем граждан на территории МО «Кингисеппское городское поселение»</t>
  </si>
  <si>
    <t>Муниципальная поддержка решения жилищной проблемы граждан, в том числе молодежи и молодых семей, молодых специалистов (молодых педагогов), признанных в установленном порядке, нуждающимися в улучшении жилищных условий на территории муниципального образования.</t>
  </si>
  <si>
    <t>Обеспечение жильем граждан, чьи жилые помещения признаны  в установленном порядке аварийными и подлежащими сносу или реконструкции.</t>
  </si>
  <si>
    <t>Обеспечение сокращения непригодного для проживания жилищного фонда.</t>
  </si>
  <si>
    <t>Снижение доли аварийного жилищного фонда на территории Кингисеппского городского поселения.</t>
  </si>
  <si>
    <t>Реализация обязательств собственника в отношении муниципальных жилых помещений, а также мер, направленных на эффективное и рациональное использование энергетических ресурсов.</t>
  </si>
  <si>
    <t>Предоставление участникам программы муниципальной поддержки на приобретение (строительство) жилья, в том числе на уплату первоначального взноса при получении ипотечного жилищного кредита или займа на строительство (приобретение) жилья, а также на погашение основной суммы долга и уплату процентов по этим ипотечным кредитам, за исключением иных процентов, штрафов, комиссий и пеней за просрочку исполнения обязательств по этим кредитам или займам.</t>
  </si>
  <si>
    <t>Предоставление дополнительной муниципальной поддержки в случае рождения (усыновления) детей участникам жилищных мероприятий целевых программ, реализуемых в муниципальном образовании, для погашения части расходов, связанных со строительством (приобретением) жилого помещения, в том числе на погашение основной суммы долга и уплату процентов по ипотечным жилищным кредитам (займам) на строительство (приобретение) жилья или на оплату части выкупной цены жилья. Ликвидация аварийного жилищного фонда, признанного в установленном порядке аварийным и подлежащим сносу в связи с физическим износом в период с 1 января 2012 года по 1 января 2017 года.</t>
  </si>
  <si>
    <t>Приобретение жилых помещений на вторичном рынке для граждан, переселяемых из аварийного жилищного фонда.</t>
  </si>
  <si>
    <t>Снос многоквартирных аварийных домов.</t>
  </si>
  <si>
    <t>Обеспечение строгого учета расхода холодной воды, горячего водоснабжения и режим экономии.</t>
  </si>
  <si>
    <t>Средства федерального бюджета</t>
  </si>
  <si>
    <t>- Сокращение аварийного жилищного фонда.</t>
  </si>
  <si>
    <t>- Повышение комфортности проживания граждан.</t>
  </si>
  <si>
    <t>- Повышение эффективности использования энергетических ресурсов в жилищном фонде.</t>
  </si>
  <si>
    <t>Обеспечение реализации предусмотренных законодательством Российской Федерации полномочий органов местного самоуправления в сфере дорожного хозяйства, жилищно-коммунального хозяйства и благоустройства</t>
  </si>
  <si>
    <t>Обеспечение условий реализации муниципальных программ и подпрограмм муниципального образования «Кингисеппское городское поселение» муниципального образования «Кингисеппский муниципальный район» Ленинградской области в сфере дорожного хозяйства, жилищно-коммунального хозяйства и благоустройства</t>
  </si>
  <si>
    <r>
      <t xml:space="preserve">· </t>
    </r>
    <r>
      <rPr>
        <sz val="12"/>
        <color theme="1"/>
        <rFont val="Times New Roman"/>
        <family val="1"/>
        <charset val="204"/>
      </rPr>
      <t>Повышения показателей результативности и эффективности исполнения мероприятий муниципальных программ и подпрограмм муниципального образования «Кингисеппское городское поселение» муниципального образования «Кингисеппский муниципальный район» Ленинградской области в сфере дорожного хозяйства, жилищно-коммунального хозяйства и благоустройства</t>
    </r>
  </si>
  <si>
    <r>
      <t xml:space="preserve">· </t>
    </r>
    <r>
      <rPr>
        <sz val="12"/>
        <color theme="1"/>
        <rFont val="Times New Roman"/>
        <family val="1"/>
        <charset val="204"/>
      </rPr>
      <t>Развитие и сохранение кадрового потенциала учреждений культуры.</t>
    </r>
  </si>
  <si>
    <t>Энергосбережение и повышение энергетической эффективности на территории МО «Кингисеппское  городского поселение»</t>
  </si>
  <si>
    <t>Повышение качества жизни населения Кингисеппского городского поселения путем развития сферы топливно-энергетического комплекса, жилищно-коммунального хозяйства.  Повышение энергетической эффективности при потреблении энергетических ресурсов в МО «Кингисеппское городское поселение». Обеспечение автономных источников электроснабжения (дизель-генератор) для резервного энергосбережения объектов жизнеобеспечения населенных пунктов Ленинградской области.</t>
  </si>
  <si>
    <t>Внебюджетные источники</t>
  </si>
  <si>
    <t>Устранение причин неэффективного использования энергоресурсов за счет:</t>
  </si>
  <si>
    <t>- установки общедомовых приборов учета тепловой энергии;</t>
  </si>
  <si>
    <t>- установки автоматизированных узлов управления (АУУ) для погодозависимого регулирования подачи теплоносителя в системах отопления;</t>
  </si>
  <si>
    <t>- организации  системы ГВС по закрытому  типу.</t>
  </si>
  <si>
    <t>Упорядочение взаимных расчетов между сторонами процесса теплоснабжения-теплопотребления к существенному снижению ежегодных расходов абонента на тепловую энергию и теплоноситель;</t>
  </si>
  <si>
    <t>Обеспечение  не только необходимого уровня комфорта в отопительный период, но и высокой энергоэффективности, а также существенное сокращение затрат времени на настройку системы отопления при изменении погодных условий, которое обеспечивается за счет автономной работы оборудования</t>
  </si>
  <si>
    <t xml:space="preserve"> - установка автоматизированных ИТП с погодозависимым  регулированием в многоквартирных жилых домах;</t>
  </si>
  <si>
    <t xml:space="preserve"> - энергосбережение и повышение энергетической эффективности в жилом фонде;</t>
  </si>
  <si>
    <t xml:space="preserve"> - экономия  тепловой энергии на нужды отопления и ГВС в многоквартирных жилых домах;</t>
  </si>
  <si>
    <t xml:space="preserve"> - приобретение автономных источников электроснабжения (дизель-генератор).</t>
  </si>
  <si>
    <t>Снижение негативного воздействия на окружающую среду отходов производства и потребления, улучшение экологической ситуации муниципального образования «Кингисеппский муниципальный район».</t>
  </si>
  <si>
    <t>Снижение негативного воздействия на окружающую среду отходов производства и потребления путем создания мест (площадок) накопления твердых коммунальных отходов на территории МО «Кингисеппское городское поселение».</t>
  </si>
  <si>
    <t>Реализация полномочий в области обращения с твердыми коммунальными отходами путем создания мест (площадок) накопления твердых коммунальных отходов на территории МО «Кингисеппское городское поселение».</t>
  </si>
  <si>
    <t>Приложение № 1
к муниципальной Программе</t>
  </si>
  <si>
    <t>(наименование муниципальной подпрограммы)</t>
  </si>
  <si>
    <r>
      <t>«</t>
    </r>
    <r>
      <rPr>
        <u/>
        <sz val="14"/>
        <color rgb="FF000000"/>
        <rFont val="Times New Roman"/>
        <family val="1"/>
        <charset val="204"/>
      </rPr>
      <t>Обеспечение и повышение комфортности условий проживания граждан</t>
    </r>
    <r>
      <rPr>
        <u/>
        <sz val="14"/>
        <color theme="1"/>
        <rFont val="Times New Roman"/>
        <family val="1"/>
        <charset val="204"/>
      </rPr>
      <t>» </t>
    </r>
  </si>
  <si>
    <t>№ п/п</t>
  </si>
  <si>
    <t>Задачи, направленные на достижение цели</t>
  </si>
  <si>
    <t>Планируемый объем финансирования на решение данной задачи (тыс. руб.)</t>
  </si>
  <si>
    <t>Количественные и/или качественные целевые показатели, характеризующие достижение целей и решение задач</t>
  </si>
  <si>
    <t>Единица измерения</t>
  </si>
  <si>
    <t>Базовое значение показателя (на начало реализации подпрограммы)</t>
  </si>
  <si>
    <t>Планируемое значение показателя по годам реализации</t>
  </si>
  <si>
    <t>Бюджет Кингисеппского городского поселения</t>
  </si>
  <si>
    <t>Другие источники</t>
  </si>
  <si>
    <t>шт.</t>
  </si>
  <si>
    <t>%</t>
  </si>
  <si>
    <t>кв.м</t>
  </si>
  <si>
    <r>
      <t>100</t>
    </r>
    <r>
      <rPr>
        <sz val="12"/>
        <color theme="1"/>
        <rFont val="Times New Roman"/>
        <family val="1"/>
        <charset val="204"/>
      </rPr>
      <t xml:space="preserve"> </t>
    </r>
    <r>
      <rPr>
        <sz val="10"/>
        <color theme="1"/>
        <rFont val="Times New Roman"/>
        <family val="1"/>
        <charset val="204"/>
      </rPr>
      <t>от запланированного</t>
    </r>
  </si>
  <si>
    <t>ед.</t>
  </si>
  <si>
    <t>-</t>
  </si>
  <si>
    <t>кв.м.</t>
  </si>
  <si>
    <r>
      <rPr>
        <i/>
        <u/>
        <sz val="12"/>
        <color theme="1"/>
        <rFont val="Times New Roman"/>
        <family val="1"/>
        <charset val="204"/>
      </rPr>
      <t>Показатель 1</t>
    </r>
    <r>
      <rPr>
        <sz val="12"/>
        <color theme="1"/>
        <rFont val="Times New Roman"/>
        <family val="1"/>
        <charset val="204"/>
      </rPr>
      <t xml:space="preserve">
Замена светильников уличного освещения</t>
    </r>
  </si>
  <si>
    <r>
      <rPr>
        <i/>
        <u/>
        <sz val="12"/>
        <color theme="1"/>
        <rFont val="Times New Roman"/>
        <family val="1"/>
        <charset val="204"/>
      </rPr>
      <t>Показатель 2</t>
    </r>
    <r>
      <rPr>
        <sz val="12"/>
        <color theme="1"/>
        <rFont val="Times New Roman"/>
        <family val="1"/>
        <charset val="204"/>
      </rPr>
      <t xml:space="preserve">
Процент освещенности территорий</t>
    </r>
  </si>
  <si>
    <r>
      <rPr>
        <i/>
        <u/>
        <sz val="12"/>
        <color theme="1"/>
        <rFont val="Times New Roman"/>
        <family val="1"/>
        <charset val="204"/>
      </rPr>
      <t>Показатель 1</t>
    </r>
    <r>
      <rPr>
        <sz val="12"/>
        <color theme="1"/>
        <rFont val="Times New Roman"/>
        <family val="1"/>
        <charset val="204"/>
      </rPr>
      <t xml:space="preserve">
Обустройство цветников</t>
    </r>
  </si>
  <si>
    <r>
      <rPr>
        <i/>
        <u/>
        <sz val="12"/>
        <color theme="1"/>
        <rFont val="Times New Roman"/>
        <family val="1"/>
        <charset val="204"/>
      </rPr>
      <t>Показатель 2</t>
    </r>
    <r>
      <rPr>
        <sz val="12"/>
        <color theme="1"/>
        <rFont val="Times New Roman"/>
        <family val="1"/>
        <charset val="204"/>
      </rPr>
      <t xml:space="preserve">
Финансовое обеспечение мероприятий на содержа
ние фонтанов </t>
    </r>
  </si>
  <si>
    <r>
      <rPr>
        <i/>
        <u/>
        <sz val="12"/>
        <color theme="1"/>
        <rFont val="Times New Roman"/>
        <family val="1"/>
        <charset val="204"/>
      </rPr>
      <t>Показатель 3</t>
    </r>
    <r>
      <rPr>
        <sz val="12"/>
        <color theme="1"/>
        <rFont val="Times New Roman"/>
        <family val="1"/>
        <charset val="204"/>
      </rPr>
      <t xml:space="preserve">
Содержание, обслуживание и ремонт объектов внешнего благоустройства, в том числе на территории, государственная собственность на которую не разграничена</t>
    </r>
  </si>
  <si>
    <r>
      <rPr>
        <i/>
        <u/>
        <sz val="12"/>
        <color theme="1"/>
        <rFont val="Times New Roman"/>
        <family val="1"/>
        <charset val="204"/>
      </rPr>
      <t>Показатель 1</t>
    </r>
    <r>
      <rPr>
        <sz val="12"/>
        <color theme="1"/>
        <rFont val="Times New Roman"/>
        <family val="1"/>
        <charset val="204"/>
      </rPr>
      <t xml:space="preserve">
Обеспечение работоспособности сети ливневой канализации на территории МО «Кингисеппское городское поселение»</t>
    </r>
  </si>
  <si>
    <t>т</t>
  </si>
  <si>
    <r>
      <rPr>
        <i/>
        <u/>
        <sz val="12"/>
        <color theme="1"/>
        <rFont val="Times New Roman"/>
        <family val="1"/>
        <charset val="204"/>
      </rPr>
      <t>Показатель 1</t>
    </r>
    <r>
      <rPr>
        <sz val="12"/>
        <color theme="1"/>
        <rFont val="Times New Roman"/>
        <family val="1"/>
        <charset val="204"/>
      </rPr>
      <t xml:space="preserve">
Ликвидация несанкционированных  свалок на территории МО «Кингисеппское городское поселение»</t>
    </r>
  </si>
  <si>
    <r>
      <rPr>
        <i/>
        <u/>
        <sz val="12"/>
        <color theme="1"/>
        <rFont val="Times New Roman"/>
        <family val="1"/>
        <charset val="204"/>
      </rPr>
      <t>Показатель 1</t>
    </r>
    <r>
      <rPr>
        <sz val="12"/>
        <color theme="1"/>
        <rFont val="Times New Roman"/>
        <family val="1"/>
        <charset val="204"/>
      </rPr>
      <t xml:space="preserve">
Работы по оформлению города к праздникам </t>
    </r>
  </si>
  <si>
    <r>
      <rPr>
        <b/>
        <u/>
        <sz val="12"/>
        <color rgb="FF000000"/>
        <rFont val="Times New Roman"/>
        <family val="1"/>
        <charset val="204"/>
      </rPr>
      <t>Задача № 4</t>
    </r>
    <r>
      <rPr>
        <sz val="12"/>
        <color rgb="FF000000"/>
        <rFont val="Times New Roman"/>
        <family val="1"/>
        <charset val="204"/>
      </rPr>
      <t xml:space="preserve">
Поддержание и улучшение санитарного и эстетического состояния территории города Кингисепп</t>
    </r>
  </si>
  <si>
    <r>
      <rPr>
        <b/>
        <u/>
        <sz val="12"/>
        <color rgb="FF000000"/>
        <rFont val="Times New Roman"/>
        <family val="1"/>
        <charset val="204"/>
      </rPr>
      <t>Задача №5</t>
    </r>
    <r>
      <rPr>
        <sz val="12"/>
        <color rgb="FF000000"/>
        <rFont val="Times New Roman"/>
        <family val="1"/>
        <charset val="204"/>
      </rPr>
      <t xml:space="preserve">
Оформление городских территорий к праздникам</t>
    </r>
  </si>
  <si>
    <r>
      <rPr>
        <b/>
        <u/>
        <sz val="12"/>
        <color rgb="FF000000"/>
        <rFont val="Times New Roman"/>
        <family val="1"/>
        <charset val="204"/>
      </rPr>
      <t>Задача №1</t>
    </r>
    <r>
      <rPr>
        <sz val="12"/>
        <color rgb="FF000000"/>
        <rFont val="Times New Roman"/>
        <family val="1"/>
        <charset val="204"/>
      </rPr>
      <t xml:space="preserve">
Обеспечение городских территорий уличным освещением
(в том числе: пешеходной зоны)</t>
    </r>
  </si>
  <si>
    <r>
      <rPr>
        <i/>
        <u/>
        <sz val="12"/>
        <color theme="1"/>
        <rFont val="Times New Roman"/>
        <family val="1"/>
        <charset val="204"/>
      </rPr>
      <t>Показатель 1</t>
    </r>
    <r>
      <rPr>
        <sz val="12"/>
        <color theme="1"/>
        <rFont val="Times New Roman"/>
        <family val="1"/>
        <charset val="204"/>
      </rPr>
      <t xml:space="preserve">
Выполнение комплекса работ на территории МО «Кингисеппское городское поселение»</t>
    </r>
  </si>
  <si>
    <r>
      <rPr>
        <b/>
        <u/>
        <sz val="12"/>
        <color rgb="FF000000"/>
        <rFont val="Times New Roman"/>
        <family val="1"/>
        <charset val="204"/>
      </rPr>
      <t>Задача №6</t>
    </r>
    <r>
      <rPr>
        <sz val="12"/>
        <color rgb="FF000000"/>
        <rFont val="Times New Roman"/>
        <family val="1"/>
        <charset val="204"/>
      </rPr>
      <t xml:space="preserve">
Выполнение мероприятий по реализации областного закона от 15.01.2018г. №3-оз</t>
    </r>
  </si>
  <si>
    <r>
      <rPr>
        <b/>
        <u/>
        <sz val="12"/>
        <color rgb="FF000000"/>
        <rFont val="Times New Roman"/>
        <family val="1"/>
        <charset val="204"/>
      </rPr>
      <t xml:space="preserve">Задача №7
</t>
    </r>
    <r>
      <rPr>
        <sz val="12"/>
        <color rgb="FF000000"/>
        <rFont val="Times New Roman"/>
        <family val="1"/>
        <charset val="204"/>
      </rPr>
      <t xml:space="preserve">Обеспечение полного и своевременного выполнения мероприятий международного проекта «Green Towers». </t>
    </r>
    <r>
      <rPr>
        <b/>
        <u/>
        <sz val="12"/>
        <color rgb="FF000000"/>
        <rFont val="Times New Roman"/>
        <family val="1"/>
        <charset val="204"/>
      </rPr>
      <t xml:space="preserve">
</t>
    </r>
  </si>
  <si>
    <r>
      <rPr>
        <i/>
        <u/>
        <sz val="12"/>
        <color theme="1"/>
        <rFont val="Times New Roman"/>
        <family val="1"/>
        <charset val="204"/>
      </rPr>
      <t>Показатель 1</t>
    </r>
    <r>
      <rPr>
        <sz val="12"/>
        <color theme="1"/>
        <rFont val="Times New Roman"/>
        <family val="1"/>
        <charset val="204"/>
      </rPr>
      <t xml:space="preserve">
Создание тематической общественной зоны отдыха в г. Кингисеппе</t>
    </r>
  </si>
  <si>
    <r>
      <rPr>
        <i/>
        <u/>
        <sz val="12"/>
        <color theme="1"/>
        <rFont val="Times New Roman"/>
        <family val="1"/>
        <charset val="204"/>
      </rPr>
      <t>Показатель 2</t>
    </r>
    <r>
      <rPr>
        <sz val="12"/>
        <color theme="1"/>
        <rFont val="Times New Roman"/>
        <family val="1"/>
        <charset val="204"/>
      </rPr>
      <t xml:space="preserve">
Установка возобновляемых источников энергии для освещения зоны отдыха</t>
    </r>
  </si>
  <si>
    <r>
      <rPr>
        <i/>
        <u/>
        <sz val="12"/>
        <color theme="1"/>
        <rFont val="Times New Roman"/>
        <family val="1"/>
        <charset val="204"/>
      </rPr>
      <t>Показатель 3</t>
    </r>
    <r>
      <rPr>
        <sz val="12"/>
        <color theme="1"/>
        <rFont val="Times New Roman"/>
        <family val="1"/>
        <charset val="204"/>
      </rPr>
      <t xml:space="preserve">
Выполнение «мягких» мероприятий программы</t>
    </r>
  </si>
  <si>
    <t>Приложение № 2
к муниципальной Программе</t>
  </si>
  <si>
    <r>
      <t>«</t>
    </r>
    <r>
      <rPr>
        <u/>
        <sz val="14"/>
        <color rgb="FF000000"/>
        <rFont val="Times New Roman"/>
        <family val="1"/>
        <charset val="204"/>
      </rPr>
      <t>Организация и содержание мест захоронения</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</si>
  <si>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Обеспечение содержания мест захоронения
</t>
    </r>
  </si>
  <si>
    <r>
      <rPr>
        <i/>
        <u/>
        <sz val="12"/>
        <color theme="1"/>
        <rFont val="Times New Roman"/>
        <family val="1"/>
        <charset val="204"/>
      </rPr>
      <t>Показатель 1</t>
    </r>
    <r>
      <rPr>
        <sz val="12"/>
        <color theme="1"/>
        <rFont val="Times New Roman"/>
        <family val="1"/>
        <charset val="204"/>
      </rPr>
      <t xml:space="preserve">
Содержание мест захоронения</t>
    </r>
  </si>
  <si>
    <t>га</t>
  </si>
  <si>
    <t>Приложение № 3
к муниципальной Программе</t>
  </si>
  <si>
    <r>
      <t>«</t>
    </r>
    <r>
      <rPr>
        <u/>
        <sz val="14"/>
        <color rgb="FF000000"/>
        <rFont val="Times New Roman"/>
        <family val="1"/>
        <charset val="204"/>
      </rPr>
      <t>Развитие инженерной, транспортной  и социальной инфраструктуры в районах массовой жилой застройки
на территории МО «Кингисеппское городское поселение»</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</si>
  <si>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Проектирование, строительство и ввод в эксплуатацию объектов инженерной и транспортной инфраструктуры в районах массовой застройки. </t>
    </r>
  </si>
  <si>
    <r>
      <rPr>
        <i/>
        <u/>
        <sz val="12"/>
        <color theme="1"/>
        <rFont val="Times New Roman"/>
        <family val="1"/>
        <charset val="204"/>
      </rPr>
      <t>Показатель 1</t>
    </r>
    <r>
      <rPr>
        <sz val="12"/>
        <color theme="1"/>
        <rFont val="Times New Roman"/>
        <family val="1"/>
        <charset val="204"/>
      </rPr>
      <t xml:space="preserve">
Улучшение инженерной и транспортной инфраструктуры в районах массовых жилых застроек</t>
    </r>
  </si>
  <si>
    <t>Приложение № 4
к муниципальной Программе</t>
  </si>
  <si>
    <r>
      <t>«</t>
    </r>
    <r>
      <rPr>
        <u/>
        <sz val="14"/>
        <color rgb="FF000000"/>
        <rFont val="Times New Roman"/>
        <family val="1"/>
        <charset val="204"/>
      </rPr>
      <t>Обеспечение малоимущих граждан жилыми помещениями на территории Кингисеппского городского поселения</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</si>
  <si>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Ремонт освободившихся жилых помещений в соответствии с санитарно-техническими нормами</t>
    </r>
  </si>
  <si>
    <r>
      <rPr>
        <i/>
        <u/>
        <sz val="12"/>
        <color theme="1"/>
        <rFont val="Times New Roman"/>
        <family val="1"/>
        <charset val="204"/>
      </rPr>
      <t>Показатель 1</t>
    </r>
    <r>
      <rPr>
        <sz val="12"/>
        <color theme="1"/>
        <rFont val="Times New Roman"/>
        <family val="1"/>
        <charset val="204"/>
      </rPr>
      <t xml:space="preserve">
общая площадь отремонтированных жилых помещений</t>
    </r>
  </si>
  <si>
    <r>
      <rPr>
        <b/>
        <u/>
        <sz val="12"/>
        <color rgb="FF000000"/>
        <rFont val="Times New Roman"/>
        <family val="1"/>
        <charset val="204"/>
      </rPr>
      <t>Задача №2</t>
    </r>
    <r>
      <rPr>
        <sz val="12"/>
        <color rgb="FF000000"/>
        <rFont val="Times New Roman"/>
        <family val="1"/>
        <charset val="204"/>
      </rPr>
      <t xml:space="preserve">
Замена аварийного оборудования (газовых плит, газовых колонок) в коммунальных муниципальных квартирах </t>
    </r>
  </si>
  <si>
    <r>
      <rPr>
        <i/>
        <u/>
        <sz val="12"/>
        <color theme="1"/>
        <rFont val="Times New Roman"/>
        <family val="1"/>
        <charset val="204"/>
      </rPr>
      <t>Показатель 1</t>
    </r>
    <r>
      <rPr>
        <sz val="12"/>
        <color theme="1"/>
        <rFont val="Times New Roman"/>
        <family val="1"/>
        <charset val="204"/>
      </rPr>
      <t xml:space="preserve">
Количество заменённых газовых плит, газовых колонок</t>
    </r>
  </si>
  <si>
    <r>
      <rPr>
        <b/>
        <u/>
        <sz val="12"/>
        <color rgb="FF000000"/>
        <rFont val="Times New Roman"/>
        <family val="1"/>
        <charset val="204"/>
      </rPr>
      <t>Задача №3</t>
    </r>
    <r>
      <rPr>
        <sz val="12"/>
        <color rgb="FF000000"/>
        <rFont val="Times New Roman"/>
        <family val="1"/>
        <charset val="204"/>
      </rPr>
      <t xml:space="preserve">
Приобретение жилых помещений для малоимущих граждан</t>
    </r>
  </si>
  <si>
    <r>
      <rPr>
        <i/>
        <u/>
        <sz val="12"/>
        <color theme="1"/>
        <rFont val="Times New Roman"/>
        <family val="1"/>
        <charset val="204"/>
      </rPr>
      <t>Показатель 1</t>
    </r>
    <r>
      <rPr>
        <sz val="12"/>
        <color theme="1"/>
        <rFont val="Times New Roman"/>
        <family val="1"/>
        <charset val="204"/>
      </rPr>
      <t xml:space="preserve">
Количество приобретенных жилых помещений </t>
    </r>
  </si>
  <si>
    <t>Приложение № 5
к муниципальной Программе</t>
  </si>
  <si>
    <r>
      <t>«</t>
    </r>
    <r>
      <rPr>
        <u/>
        <sz val="14"/>
        <color rgb="FF000000"/>
        <rFont val="Times New Roman"/>
        <family val="1"/>
        <charset val="204"/>
      </rPr>
      <t>Строительство и реконструкция объектов водоснабжение и водоотведение
в муниципальном образовании «Кингисеппское городское поселение»</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</si>
  <si>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Выполнение полного комплекса работ по проектированию, строительству, реконструкции и капитальному ремонту сетей и сооружений водоснабжения и водоотведения  на территории Кингисеппского городского поселения, (в том числе:  на безаварийную работу объектов водоснабжения)</t>
    </r>
  </si>
  <si>
    <r>
      <rPr>
        <i/>
        <u/>
        <sz val="12"/>
        <color theme="1"/>
        <rFont val="Times New Roman"/>
        <family val="1"/>
        <charset val="204"/>
      </rPr>
      <t>Показатель 1</t>
    </r>
    <r>
      <rPr>
        <sz val="12"/>
        <color theme="1"/>
        <rFont val="Times New Roman"/>
        <family val="1"/>
        <charset val="204"/>
      </rPr>
      <t xml:space="preserve">
Доля водопроводных сетей нуждающихся в замене    </t>
    </r>
  </si>
  <si>
    <t>Приложение № 6
к муниципальной Программе</t>
  </si>
  <si>
    <r>
      <t>«</t>
    </r>
    <r>
      <rPr>
        <u/>
        <sz val="14"/>
        <color rgb="FF000000"/>
        <rFont val="Times New Roman"/>
        <family val="1"/>
        <charset val="204"/>
      </rPr>
      <t>Газификация МО «Кингисеппское городское поселение»</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</si>
  <si>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Подключить к сетям газоснабжения города Кингисепп
(в том числе: газификация городской бани, подключение (технологическое присоединение) объектов капитального  строительства к сети газораспределения)
</t>
    </r>
  </si>
  <si>
    <t>м</t>
  </si>
  <si>
    <t>здание</t>
  </si>
  <si>
    <r>
      <rPr>
        <i/>
        <u/>
        <sz val="12"/>
        <color theme="1"/>
        <rFont val="Times New Roman"/>
        <family val="1"/>
        <charset val="204"/>
      </rPr>
      <t>Показатель 2</t>
    </r>
    <r>
      <rPr>
        <sz val="12"/>
        <color theme="1"/>
        <rFont val="Times New Roman"/>
        <family val="1"/>
        <charset val="204"/>
      </rPr>
      <t xml:space="preserve">
Газификация здания городской бани</t>
    </r>
  </si>
  <si>
    <r>
      <rPr>
        <i/>
        <u/>
        <sz val="12"/>
        <color theme="1"/>
        <rFont val="Times New Roman"/>
        <family val="1"/>
        <charset val="204"/>
      </rPr>
      <t>Показатель 1</t>
    </r>
    <r>
      <rPr>
        <sz val="12"/>
        <color theme="1"/>
        <rFont val="Times New Roman"/>
        <family val="1"/>
        <charset val="204"/>
      </rPr>
      <t xml:space="preserve">
Протяженность газовых сетей</t>
    </r>
  </si>
  <si>
    <t>Приложение № 7
к муниципальной Программе</t>
  </si>
  <si>
    <r>
      <t>«</t>
    </r>
    <r>
      <rPr>
        <u/>
        <sz val="14"/>
        <color rgb="FF000000"/>
        <rFont val="Times New Roman"/>
        <family val="1"/>
        <charset val="204"/>
      </rPr>
      <t>Формирование комфортной городской среды</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</si>
  <si>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Повышение уровня благоустройства общественных и дворовых 
территорий
</t>
    </r>
  </si>
  <si>
    <t>Федеральный бюджет и бюджет Ленинградской области</t>
  </si>
  <si>
    <t xml:space="preserve">Федеральный бюджет </t>
  </si>
  <si>
    <t>бюджет ЛО</t>
  </si>
  <si>
    <r>
      <rPr>
        <i/>
        <u/>
        <sz val="12"/>
        <color theme="1"/>
        <rFont val="Times New Roman"/>
        <family val="1"/>
        <charset val="204"/>
      </rPr>
      <t>Показатель 1</t>
    </r>
    <r>
      <rPr>
        <sz val="12"/>
        <color theme="1"/>
        <rFont val="Times New Roman"/>
        <family val="1"/>
        <charset val="204"/>
      </rPr>
      <t xml:space="preserve">
Количество благоустроенных общественных территорий </t>
    </r>
  </si>
  <si>
    <r>
      <rPr>
        <i/>
        <u/>
        <sz val="12"/>
        <color theme="1"/>
        <rFont val="Times New Roman"/>
        <family val="1"/>
        <charset val="204"/>
      </rPr>
      <t>Показатель 2</t>
    </r>
    <r>
      <rPr>
        <sz val="12"/>
        <color theme="1"/>
        <rFont val="Times New Roman"/>
        <family val="1"/>
        <charset val="204"/>
      </rPr>
      <t xml:space="preserve">
Количество дворовых территорий с комплексным благоустройством</t>
    </r>
  </si>
  <si>
    <t>Приложение № 8
к муниципальной Программе</t>
  </si>
  <si>
    <r>
      <t>«</t>
    </r>
    <r>
      <rPr>
        <u/>
        <sz val="14"/>
        <color rgb="FF000000"/>
        <rFont val="Times New Roman"/>
        <family val="1"/>
        <charset val="204"/>
      </rPr>
      <t>Обеспечение качественным жильем граждан на территории МО «Кингисеппское городское поселение»</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</si>
  <si>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Поддержание граждан,  нуждающихся в улучшении жилищных условий, на основе принципов  ипотечного кредитования в Ленинградской области (путем предоставления социальных выплат и компенсаций)
</t>
    </r>
  </si>
  <si>
    <r>
      <rPr>
        <i/>
        <u/>
        <sz val="12"/>
        <color theme="1"/>
        <rFont val="Times New Roman"/>
        <family val="1"/>
        <charset val="204"/>
      </rPr>
      <t>Показатель 1</t>
    </r>
    <r>
      <rPr>
        <sz val="12"/>
        <color theme="1"/>
        <rFont val="Times New Roman"/>
        <family val="1"/>
        <charset val="204"/>
      </rPr>
      <t xml:space="preserve">
Количество граждан, с членами их семей и получивших социальную выплату</t>
    </r>
  </si>
  <si>
    <t>Человек (семей)</t>
  </si>
  <si>
    <r>
      <rPr>
        <b/>
        <u/>
        <sz val="12"/>
        <color rgb="FF000000"/>
        <rFont val="Times New Roman"/>
        <family val="1"/>
        <charset val="204"/>
      </rPr>
      <t>Задача №2</t>
    </r>
    <r>
      <rPr>
        <sz val="12"/>
        <color rgb="FF000000"/>
        <rFont val="Times New Roman"/>
        <family val="1"/>
        <charset val="204"/>
      </rPr>
      <t xml:space="preserve">
«Обеспечение жильем молодых семей»
</t>
    </r>
  </si>
  <si>
    <r>
      <rPr>
        <i/>
        <u/>
        <sz val="12"/>
        <color theme="1"/>
        <rFont val="Times New Roman"/>
        <family val="1"/>
        <charset val="204"/>
      </rPr>
      <t>Показатель 1</t>
    </r>
    <r>
      <rPr>
        <sz val="12"/>
        <color theme="1"/>
        <rFont val="Times New Roman"/>
        <family val="1"/>
        <charset val="204"/>
      </rPr>
      <t xml:space="preserve">
Количество молодых семей, нуждающимся в улучшении жилищных условий и получивших социальную выплату</t>
    </r>
  </si>
  <si>
    <t>молодых семей</t>
  </si>
  <si>
    <r>
      <rPr>
        <b/>
        <u/>
        <sz val="12"/>
        <color rgb="FF000000"/>
        <rFont val="Times New Roman"/>
        <family val="1"/>
        <charset val="204"/>
      </rPr>
      <t>Задача №3</t>
    </r>
    <r>
      <rPr>
        <sz val="12"/>
        <color rgb="FF000000"/>
        <rFont val="Times New Roman"/>
        <family val="1"/>
        <charset val="204"/>
      </rPr>
      <t xml:space="preserve">
Предоставление социальной выплаты, дополнительной социальной выплаты гражданам, в том числе молодым семьям, нуждающимся в улучшении жилищных условий
</t>
    </r>
  </si>
  <si>
    <r>
      <rPr>
        <i/>
        <u/>
        <sz val="12"/>
        <color theme="1"/>
        <rFont val="Times New Roman"/>
        <family val="1"/>
        <charset val="204"/>
      </rPr>
      <t>Показатель 1</t>
    </r>
    <r>
      <rPr>
        <sz val="12"/>
        <color theme="1"/>
        <rFont val="Times New Roman"/>
        <family val="1"/>
        <charset val="204"/>
      </rPr>
      <t xml:space="preserve">
Количество граждан, в том числе молодых семей, нуждающихся в улучшении жилищных условий и получивших социальную выплату</t>
    </r>
  </si>
  <si>
    <t xml:space="preserve">молодых граждан, молодых семей </t>
  </si>
  <si>
    <r>
      <rPr>
        <b/>
        <u/>
        <sz val="12"/>
        <color rgb="FF000000"/>
        <rFont val="Times New Roman"/>
        <family val="1"/>
        <charset val="204"/>
      </rPr>
      <t>Задача №4</t>
    </r>
    <r>
      <rPr>
        <sz val="12"/>
        <color rgb="FF000000"/>
        <rFont val="Times New Roman"/>
        <family val="1"/>
        <charset val="204"/>
      </rPr>
      <t xml:space="preserve">
Переселение граждан из аварийного жилищного фонда (ликвидация аварийного жилищного фонда)
</t>
    </r>
  </si>
  <si>
    <r>
      <rPr>
        <i/>
        <u/>
        <sz val="12"/>
        <color theme="1"/>
        <rFont val="Times New Roman"/>
        <family val="1"/>
        <charset val="204"/>
      </rPr>
      <t>Показатель 1</t>
    </r>
    <r>
      <rPr>
        <sz val="12"/>
        <color theme="1"/>
        <rFont val="Times New Roman"/>
        <family val="1"/>
        <charset val="204"/>
      </rPr>
      <t xml:space="preserve">
Количество приобретенных жилых помещений</t>
    </r>
  </si>
  <si>
    <t>фонд</t>
  </si>
  <si>
    <r>
      <rPr>
        <i/>
        <u/>
        <sz val="12"/>
        <color theme="1"/>
        <rFont val="Times New Roman"/>
        <family val="1"/>
        <charset val="204"/>
      </rPr>
      <t>Показатель 2</t>
    </r>
    <r>
      <rPr>
        <sz val="12"/>
        <color theme="1"/>
        <rFont val="Times New Roman"/>
        <family val="1"/>
        <charset val="204"/>
      </rPr>
      <t xml:space="preserve">
Количест-во выкупленных жилых помещений</t>
    </r>
  </si>
  <si>
    <r>
      <rPr>
        <i/>
        <u/>
        <sz val="12"/>
        <color theme="1"/>
        <rFont val="Times New Roman"/>
        <family val="1"/>
        <charset val="204"/>
      </rPr>
      <t>Показатель 3</t>
    </r>
    <r>
      <rPr>
        <sz val="12"/>
        <color theme="1"/>
        <rFont val="Times New Roman"/>
        <family val="1"/>
        <charset val="204"/>
      </rPr>
      <t xml:space="preserve">
Отчет оценщика</t>
    </r>
  </si>
  <si>
    <r>
      <rPr>
        <i/>
        <u/>
        <sz val="12"/>
        <color theme="1"/>
        <rFont val="Times New Roman"/>
        <family val="1"/>
        <charset val="204"/>
      </rPr>
      <t>Показатель 4</t>
    </r>
    <r>
      <rPr>
        <sz val="12"/>
        <color theme="1"/>
        <rFont val="Times New Roman"/>
        <family val="1"/>
        <charset val="204"/>
      </rPr>
      <t xml:space="preserve">
Количество снесенных расселенных аварийных домов  </t>
    </r>
  </si>
  <si>
    <t>Приложение № 9
к муниципальной Программе</t>
  </si>
  <si>
    <r>
      <t>«</t>
    </r>
    <r>
      <rPr>
        <u/>
        <sz val="14"/>
        <color rgb="FF000000"/>
        <rFont val="Times New Roman"/>
        <family val="1"/>
        <charset val="204"/>
      </rPr>
      <t>Обеспечение условий реализации программы</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</si>
  <si>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Обеспечение условий реализации муниципальных 
программ и подпрограмм МО  «Кингисеппское городское поселение» МО  «Кингисеппский муниципальный район» Ленинградской области в сфере дорожного хозяйства, жилищно-коммунального хозяйства и благоустройства
</t>
    </r>
  </si>
  <si>
    <r>
      <rPr>
        <i/>
        <u/>
        <sz val="12"/>
        <color theme="1"/>
        <rFont val="Times New Roman"/>
        <family val="1"/>
        <charset val="204"/>
      </rPr>
      <t>Показатель 1</t>
    </r>
    <r>
      <rPr>
        <sz val="12"/>
        <color theme="1"/>
        <rFont val="Times New Roman"/>
        <family val="1"/>
        <charset val="204"/>
      </rPr>
      <t xml:space="preserve">
Финансовое обеспечение исполнения расходных обязательств в рамках муниципальных программ</t>
    </r>
  </si>
  <si>
    <t>Базовое значение показателя
(на начало реализации подпрограммы)</t>
  </si>
  <si>
    <r>
      <t>«</t>
    </r>
    <r>
      <rPr>
        <u/>
        <sz val="14"/>
        <color rgb="FF000000"/>
        <rFont val="Times New Roman"/>
        <family val="1"/>
        <charset val="204"/>
      </rPr>
      <t>Обращение с отходами</t>
    </r>
    <r>
      <rPr>
        <u/>
        <sz val="14"/>
        <color theme="1"/>
        <rFont val="Times New Roman"/>
        <family val="1"/>
        <charset val="204"/>
      </rPr>
      <t>» </t>
    </r>
  </si>
  <si>
    <t>Приложение № 10
к муниципальной Программе</t>
  </si>
  <si>
    <r>
      <rPr>
        <b/>
        <u/>
        <sz val="12"/>
        <color rgb="FF000000"/>
        <rFont val="Times New Roman"/>
        <family val="1"/>
        <charset val="204"/>
      </rPr>
      <t>Задача №1</t>
    </r>
    <r>
      <rPr>
        <sz val="12"/>
        <color rgb="FF000000"/>
        <rFont val="Times New Roman"/>
        <family val="1"/>
        <charset val="204"/>
      </rPr>
      <t xml:space="preserve">
Снижение негативного воздействия на окружающую среду отходов производства и потребления путем создания мест (площадок) накопления твердых коммунальных отходов на территории МО «Кингисеппское городское поселение»
</t>
    </r>
  </si>
  <si>
    <r>
      <rPr>
        <i/>
        <u/>
        <sz val="12"/>
        <color theme="1"/>
        <rFont val="Times New Roman"/>
        <family val="1"/>
        <charset val="204"/>
      </rPr>
      <t>Показатель 1</t>
    </r>
    <r>
      <rPr>
        <sz val="12"/>
        <color theme="1"/>
        <rFont val="Times New Roman"/>
        <family val="1"/>
        <charset val="204"/>
      </rPr>
      <t xml:space="preserve">
Количество мест (площадок) накопления твердых коммунальных отходов</t>
    </r>
  </si>
  <si>
    <t>бюджет МО «Кингисеппское городское поселение»</t>
  </si>
  <si>
    <t>Сметный расчет</t>
  </si>
  <si>
    <t>–</t>
  </si>
  <si>
    <t>2016 год  –</t>
  </si>
  <si>
    <t>2017 год  –</t>
  </si>
  <si>
    <t>2018 год  –</t>
  </si>
  <si>
    <t>2019 год  –</t>
  </si>
  <si>
    <t>2020 год  –</t>
  </si>
  <si>
    <t xml:space="preserve">2021 год  – </t>
  </si>
  <si>
    <t>Приложение № 12
к муниципальной Программе</t>
  </si>
  <si>
    <t>Приложение № 11
к муниципальной Программе</t>
  </si>
  <si>
    <r>
      <t>«</t>
    </r>
    <r>
      <rPr>
        <u/>
        <sz val="14"/>
        <color rgb="FF000000"/>
        <rFont val="Times New Roman"/>
        <family val="1"/>
        <charset val="204"/>
      </rPr>
      <t>Энергосбережение и повышение энергетической эффективности на территории МО «Кингисеппское городское поселение»</t>
    </r>
    <r>
      <rPr>
        <u/>
        <sz val="14"/>
        <color theme="1"/>
        <rFont val="Times New Roman"/>
        <family val="1"/>
        <charset val="204"/>
      </rPr>
      <t>» </t>
    </r>
  </si>
  <si>
    <r>
      <rPr>
        <i/>
        <u/>
        <sz val="12"/>
        <color theme="1"/>
        <rFont val="Times New Roman"/>
        <family val="1"/>
        <charset val="204"/>
      </rPr>
      <t>Показатель 1</t>
    </r>
    <r>
      <rPr>
        <sz val="12"/>
        <color theme="1"/>
        <rFont val="Times New Roman"/>
        <family val="1"/>
        <charset val="204"/>
      </rPr>
      <t xml:space="preserve">
Количество АИТП</t>
    </r>
  </si>
  <si>
    <r>
      <rPr>
        <b/>
        <u/>
        <sz val="12"/>
        <color rgb="FF000000"/>
        <rFont val="Times New Roman"/>
        <family val="1"/>
        <charset val="204"/>
      </rPr>
      <t>Задача №1</t>
    </r>
    <r>
      <rPr>
        <sz val="12"/>
        <color rgb="FF000000"/>
        <rFont val="Times New Roman"/>
        <family val="1"/>
        <charset val="204"/>
      </rPr>
      <t xml:space="preserve">
Установка АИТП с погодным и часовым регулированием в многоквартирных жилых домах</t>
    </r>
  </si>
  <si>
    <r>
      <rPr>
        <b/>
        <u/>
        <sz val="12"/>
        <color rgb="FF000000"/>
        <rFont val="Times New Roman"/>
        <family val="1"/>
        <charset val="204"/>
      </rPr>
      <t>Задача №2</t>
    </r>
    <r>
      <rPr>
        <sz val="12"/>
        <color rgb="FF000000"/>
        <rFont val="Times New Roman"/>
        <family val="1"/>
        <charset val="204"/>
      </rPr>
      <t xml:space="preserve">
Приобретение автономных источников электроснабжения (дизель-генераторов)</t>
    </r>
  </si>
  <si>
    <r>
      <rPr>
        <i/>
        <u/>
        <sz val="12"/>
        <color theme="1"/>
        <rFont val="Times New Roman"/>
        <family val="1"/>
        <charset val="204"/>
      </rPr>
      <t>Показатель 1</t>
    </r>
    <r>
      <rPr>
        <sz val="12"/>
        <color theme="1"/>
        <rFont val="Times New Roman"/>
        <family val="1"/>
        <charset val="204"/>
      </rPr>
      <t xml:space="preserve">
Количество дизель-генераторов</t>
    </r>
  </si>
  <si>
    <t>Представление обоснования финансовых ресурсов, необходимых для реализации мероприятий муниципальной Программы «Развитие жилищно-коммунального хозяйства и благоустройство
территории Кингисеппского городского поселения»</t>
  </si>
  <si>
    <t xml:space="preserve">Обеспечение и повышение комфортности
условий проживания граждан </t>
  </si>
  <si>
    <t>бюджет Ленинградской области</t>
  </si>
  <si>
    <t>Тарифное регулирование</t>
  </si>
  <si>
    <r>
      <rPr>
        <b/>
        <i/>
        <sz val="12"/>
        <color rgb="FF000000"/>
        <rFont val="Times New Roman"/>
        <family val="1"/>
        <charset val="204"/>
      </rPr>
      <t>Мероприятие 2</t>
    </r>
    <r>
      <rPr>
        <sz val="12"/>
        <color rgb="FF000000"/>
        <rFont val="Times New Roman"/>
        <family val="1"/>
        <charset val="204"/>
      </rPr>
      <t xml:space="preserve">                                 Содержание, обслуживание, капитальный и текущий ремонт уличного освещения</t>
    </r>
  </si>
  <si>
    <r>
      <rPr>
        <b/>
        <i/>
        <sz val="12"/>
        <color rgb="FF000000"/>
        <rFont val="Times New Roman"/>
        <family val="1"/>
        <charset val="204"/>
      </rPr>
      <t>Мероприятие 3</t>
    </r>
    <r>
      <rPr>
        <sz val="12"/>
        <color rgb="FF000000"/>
        <rFont val="Times New Roman"/>
        <family val="1"/>
        <charset val="204"/>
      </rPr>
      <t xml:space="preserve">                               Проектирование и строительство объектов уличного освещения</t>
    </r>
  </si>
  <si>
    <r>
      <rPr>
        <b/>
        <i/>
        <sz val="12"/>
        <color rgb="FF000000"/>
        <rFont val="Times New Roman"/>
        <family val="1"/>
        <charset val="204"/>
      </rPr>
      <t>Мероприятие 4</t>
    </r>
    <r>
      <rPr>
        <sz val="12"/>
        <color rgb="FF000000"/>
        <rFont val="Times New Roman"/>
        <family val="1"/>
        <charset val="204"/>
      </rPr>
      <t xml:space="preserve">                             Проектирование и строительство объектов освещения пешеходной зоны</t>
    </r>
  </si>
  <si>
    <t>2021 год  –</t>
  </si>
  <si>
    <t>Подпрограмма 3. «Развитие инженерной, транспортной  и социальной инфраструктуры
в районах массовой жилой застройки на территории МО «Кингисеппское городское поселение»»</t>
  </si>
  <si>
    <t>Подпрограмма 4. «Обеспечение малоимущих граждан жилыми помещениями на территории Кингисеппского городского поселения»</t>
  </si>
  <si>
    <t>2022 год  –</t>
  </si>
  <si>
    <t>2023 год  –</t>
  </si>
  <si>
    <t>2024 год  –</t>
  </si>
  <si>
    <t>Подпрограмма 5. «Газификация МО «Кингисеппское городское поселение»»</t>
  </si>
  <si>
    <t>Подпрограмма 6. «Строительство и реконструкция объектов 
водоснабжения и водоотведения в муниципальном образовании  «Кингисеппское городское поселение»»</t>
  </si>
  <si>
    <t>Подпрограмма 7. «Формирование комфортной городской среды»</t>
  </si>
  <si>
    <t>Федеральный бюджет</t>
  </si>
  <si>
    <t xml:space="preserve">2022 год  – </t>
  </si>
  <si>
    <t xml:space="preserve">2023 год  – </t>
  </si>
  <si>
    <t xml:space="preserve">2024 год  – </t>
  </si>
  <si>
    <r>
      <rPr>
        <b/>
        <i/>
        <sz val="12"/>
        <color rgb="FF000000"/>
        <rFont val="Times New Roman"/>
        <family val="1"/>
        <charset val="204"/>
      </rPr>
      <t xml:space="preserve">Мероприятие 7
</t>
    </r>
    <r>
      <rPr>
        <sz val="12"/>
        <color rgb="FF000000"/>
        <rFont val="Times New Roman"/>
        <family val="1"/>
        <charset val="204"/>
      </rPr>
      <t>Расходы на содержание и ремонт ливневой канализации</t>
    </r>
  </si>
  <si>
    <r>
      <rPr>
        <b/>
        <i/>
        <sz val="12"/>
        <color rgb="FF000000"/>
        <rFont val="Times New Roman"/>
        <family val="1"/>
        <charset val="204"/>
      </rPr>
      <t xml:space="preserve">Мероприятие 6
</t>
    </r>
    <r>
      <rPr>
        <sz val="12"/>
        <color rgb="FF000000"/>
        <rFont val="Times New Roman"/>
        <family val="1"/>
        <charset val="204"/>
      </rPr>
      <t xml:space="preserve">Расходы на оформление города к праздникам </t>
    </r>
  </si>
  <si>
    <r>
      <rPr>
        <b/>
        <i/>
        <sz val="12"/>
        <color rgb="FF000000"/>
        <rFont val="Times New Roman"/>
        <family val="1"/>
        <charset val="204"/>
      </rPr>
      <t xml:space="preserve">Мероприятие 5
</t>
    </r>
    <r>
      <rPr>
        <sz val="12"/>
        <color rgb="FF000000"/>
        <rFont val="Times New Roman"/>
        <family val="1"/>
        <charset val="204"/>
      </rPr>
      <t>Ремонт и содержание детских городков и игровых площадок, находящихся в муниципальной собственности, и благоустройство их территорий</t>
    </r>
  </si>
  <si>
    <r>
      <rPr>
        <b/>
        <i/>
        <sz val="12"/>
        <color rgb="FF000000"/>
        <rFont val="Times New Roman"/>
        <family val="1"/>
        <charset val="204"/>
      </rPr>
      <t xml:space="preserve">Мероприятие 1
</t>
    </r>
    <r>
      <rPr>
        <sz val="12"/>
        <color rgb="FF000000"/>
        <rFont val="Times New Roman"/>
        <family val="1"/>
        <charset val="204"/>
      </rPr>
      <t>Расходы на осуществление платы за электроэнергию уличного освещения</t>
    </r>
  </si>
  <si>
    <r>
      <rPr>
        <b/>
        <i/>
        <sz val="12"/>
        <color rgb="FF000000"/>
        <rFont val="Times New Roman"/>
        <family val="1"/>
        <charset val="204"/>
      </rPr>
      <t xml:space="preserve">Мероприятие 1
</t>
    </r>
    <r>
      <rPr>
        <sz val="12"/>
        <color rgb="FF000000"/>
        <rFont val="Times New Roman"/>
        <family val="1"/>
        <charset val="204"/>
      </rPr>
      <t>Расходы на организацию и содержание мест захоронения</t>
    </r>
  </si>
  <si>
    <r>
      <rPr>
        <b/>
        <i/>
        <sz val="12"/>
        <color rgb="FF000000"/>
        <rFont val="Times New Roman"/>
        <family val="1"/>
        <charset val="204"/>
      </rPr>
      <t xml:space="preserve">Мероприятие 1
</t>
    </r>
    <r>
      <rPr>
        <sz val="12"/>
        <color rgb="FF000000"/>
        <rFont val="Times New Roman"/>
        <family val="1"/>
        <charset val="204"/>
      </rPr>
      <t>Расходы на проектирование и строительство объектов инженерной и транспортной инфраструктуры</t>
    </r>
  </si>
  <si>
    <r>
      <rPr>
        <b/>
        <i/>
        <sz val="12"/>
        <color rgb="FF000000"/>
        <rFont val="Times New Roman"/>
        <family val="1"/>
        <charset val="204"/>
      </rPr>
      <t xml:space="preserve">Мероприятие 1
</t>
    </r>
    <r>
      <rPr>
        <sz val="12"/>
        <color rgb="FF000000"/>
        <rFont val="Times New Roman"/>
        <family val="1"/>
        <charset val="204"/>
      </rPr>
      <t xml:space="preserve">Ремонт освободившихся жилых помещений в соответствии с санитарно-техническими нормами (в том числе: перепланировка нежилых помещений в жилые, работы по ремонту после планировки; установка приборов учета) </t>
    </r>
  </si>
  <si>
    <r>
      <rPr>
        <b/>
        <i/>
        <sz val="12"/>
        <color rgb="FF000000"/>
        <rFont val="Times New Roman"/>
        <family val="1"/>
        <charset val="204"/>
      </rPr>
      <t xml:space="preserve">Мероприятие 2
</t>
    </r>
    <r>
      <rPr>
        <sz val="12"/>
        <color rgb="FF000000"/>
        <rFont val="Times New Roman"/>
        <family val="1"/>
        <charset val="204"/>
      </rPr>
      <t>Замена аварийного оборудования (газовых плит, газовых колонок) в коммунальных муниципальных квартирах</t>
    </r>
  </si>
  <si>
    <r>
      <rPr>
        <b/>
        <i/>
        <sz val="12"/>
        <color rgb="FF000000"/>
        <rFont val="Times New Roman"/>
        <family val="1"/>
        <charset val="204"/>
      </rPr>
      <t xml:space="preserve">Мероприятие 3
</t>
    </r>
    <r>
      <rPr>
        <sz val="12"/>
        <color rgb="FF000000"/>
        <rFont val="Times New Roman"/>
        <family val="1"/>
        <charset val="204"/>
      </rPr>
      <t>Приобретение жилых помещений для малоимущих граждан</t>
    </r>
  </si>
  <si>
    <r>
      <rPr>
        <b/>
        <i/>
        <sz val="12"/>
        <color rgb="FF000000"/>
        <rFont val="Times New Roman"/>
        <family val="1"/>
        <charset val="204"/>
      </rPr>
      <t xml:space="preserve">Мероприятие 1
</t>
    </r>
    <r>
      <rPr>
        <sz val="12"/>
        <color rgb="FF000000"/>
        <rFont val="Times New Roman"/>
        <family val="1"/>
        <charset val="204"/>
      </rPr>
      <t>Проектирование и строительство газопроводов
(в том числе: газификация городской бани; подключение (технологическое присоединение) объектов капитального  строительства к сети газораспределения)</t>
    </r>
  </si>
  <si>
    <r>
      <rPr>
        <b/>
        <i/>
        <sz val="12"/>
        <color rgb="FF000000"/>
        <rFont val="Times New Roman"/>
        <family val="1"/>
        <charset val="204"/>
      </rPr>
      <t xml:space="preserve">Мероприятие 1
</t>
    </r>
    <r>
      <rPr>
        <sz val="12"/>
        <color rgb="FF000000"/>
        <rFont val="Times New Roman"/>
        <family val="1"/>
        <charset val="204"/>
      </rPr>
      <t>Проектирование и строительство водопроводных сетей</t>
    </r>
  </si>
  <si>
    <r>
      <rPr>
        <b/>
        <i/>
        <sz val="12"/>
        <color rgb="FF000000"/>
        <rFont val="Times New Roman"/>
        <family val="1"/>
        <charset val="204"/>
      </rPr>
      <t>Мероприятие 2</t>
    </r>
    <r>
      <rPr>
        <sz val="12"/>
        <color rgb="FF000000"/>
        <rFont val="Times New Roman"/>
        <family val="1"/>
        <charset val="204"/>
      </rPr>
      <t xml:space="preserve"> 
Реконструкция, модернизация, капитальный и текущий ремонт объектов водоснабжения:
 - капитальный ремонт водопровода внутренним диаметром 200 мм в 1-м микрорайоне (от Б.Бульвара до Крикковского шоссе), г.Кингисепп;
 - замена запорной арматуры на падающих водоводах и на насосной станции 2-го подъема;
 - реагентная промывка магистральных водоводов (от ВОС «Сережино»: d 500мм до котельной и двух чугунных d 400мм до железнодорожного переезда) г. Кингисеппа</t>
    </r>
  </si>
  <si>
    <r>
      <rPr>
        <b/>
        <i/>
        <sz val="12"/>
        <color rgb="FF000000"/>
        <rFont val="Times New Roman"/>
        <family val="1"/>
        <charset val="204"/>
      </rPr>
      <t xml:space="preserve">Мероприятие 3
</t>
    </r>
    <r>
      <rPr>
        <sz val="12"/>
        <color rgb="FF000000"/>
        <rFont val="Times New Roman"/>
        <family val="1"/>
        <charset val="204"/>
      </rPr>
      <t>Реализация мероприятий, направленных на улучшение качества питьевой воды</t>
    </r>
  </si>
  <si>
    <r>
      <rPr>
        <b/>
        <i/>
        <sz val="12"/>
        <color rgb="FF000000"/>
        <rFont val="Times New Roman"/>
        <family val="1"/>
        <charset val="204"/>
      </rPr>
      <t xml:space="preserve">Мероприятие 4
</t>
    </r>
    <r>
      <rPr>
        <sz val="12"/>
        <color rgb="FF000000"/>
        <rFont val="Times New Roman"/>
        <family val="1"/>
        <charset val="204"/>
      </rPr>
      <t>Реализация мероприятий, направленных на безаварийную работу объектов водоснабжения и водоотведения</t>
    </r>
  </si>
  <si>
    <t>Подпрограмма 8. «Обеспечение качественным жильем граждан на территории МО «Кингисеппское городское поселение»</t>
  </si>
  <si>
    <r>
      <rPr>
        <b/>
        <i/>
        <sz val="12"/>
        <color rgb="FF000000"/>
        <rFont val="Times New Roman"/>
        <family val="1"/>
        <charset val="204"/>
      </rPr>
      <t xml:space="preserve">Мероприятие 1
</t>
    </r>
    <r>
      <rPr>
        <sz val="12"/>
        <color rgb="FF000000"/>
        <rFont val="Times New Roman"/>
        <family val="1"/>
        <charset val="204"/>
      </rPr>
      <t>«Поддержка граждан, нуждающихся в улучшении жилищных условий, на основе принципов ипотечного кредитования в Ленинградской области (путем предоставления социальных выплат и компенсаций)»</t>
    </r>
  </si>
  <si>
    <t xml:space="preserve">55% средства бюджета Ленинградской области </t>
  </si>
  <si>
    <r>
      <rPr>
        <b/>
        <i/>
        <sz val="12"/>
        <color rgb="FF000000"/>
        <rFont val="Times New Roman"/>
        <family val="1"/>
        <charset val="204"/>
      </rPr>
      <t xml:space="preserve">Мероприятие 2
</t>
    </r>
    <r>
      <rPr>
        <sz val="12"/>
        <color rgb="FF000000"/>
        <rFont val="Times New Roman"/>
        <family val="1"/>
        <charset val="204"/>
      </rPr>
      <t xml:space="preserve">«Обеспечение жильем молодых семей» </t>
    </r>
  </si>
  <si>
    <r>
      <rPr>
        <b/>
        <u/>
        <sz val="11"/>
        <color rgb="FF000000"/>
        <rFont val="Times New Roman"/>
        <family val="1"/>
        <charset val="204"/>
      </rPr>
      <t xml:space="preserve">5%  бюджет МО «Кингисеппское городское поселение»
</t>
    </r>
    <r>
      <rPr>
        <sz val="11"/>
        <color rgb="FF000000"/>
        <rFont val="Times New Roman"/>
        <family val="1"/>
        <charset val="204"/>
      </rPr>
      <t xml:space="preserve">(расчет от размера социальной выплаты на каждого участника исходя из социальной нормы по квадратным метрам и стоимости 1 кв.метра жилья, действующую на дату выдачи свидетельства)
</t>
    </r>
  </si>
  <si>
    <r>
      <rPr>
        <b/>
        <i/>
        <sz val="12"/>
        <color rgb="FF000000"/>
        <rFont val="Times New Roman"/>
        <family val="1"/>
        <charset val="204"/>
      </rPr>
      <t xml:space="preserve">Мероприятие 3
</t>
    </r>
    <r>
      <rPr>
        <sz val="12"/>
        <color rgb="FF000000"/>
        <rFont val="Times New Roman"/>
        <family val="1"/>
        <charset val="204"/>
      </rPr>
      <t xml:space="preserve">«Предоставление социальных выплат на строительство (приобретение) жилья молодым гражданам (молодым семьям), нуждающимся в улучшении жилищных условий, и на предоставление дополнительной поддержки в случае рождения (усыновления) детей на погашение части расходов по строительству (приобретению) жилья» </t>
    </r>
  </si>
  <si>
    <r>
      <rPr>
        <b/>
        <sz val="11"/>
        <color rgb="FF000000"/>
        <rFont val="Times New Roman"/>
        <family val="1"/>
        <charset val="204"/>
      </rPr>
      <t>60% исходя из расчета:</t>
    </r>
    <r>
      <rPr>
        <sz val="11"/>
        <color rgb="FF000000"/>
        <rFont val="Times New Roman"/>
        <family val="1"/>
        <charset val="204"/>
      </rPr>
      <t xml:space="preserve">
социальная норма (кв.метры) для предоставления субсидии (социальной выплаты)
1 человек – 33 кв.м
2 человека – 42 кв.м,
3 человека – 54 кв.м,
4 человека – 72 кв.м,
далее по 18 кв.м на одного человека) умножается на стоимость 1 кв.м действующую на дату выдачи субсидии (социальной выплаты) и умножается на 60%</t>
    </r>
  </si>
  <si>
    <r>
      <rPr>
        <b/>
        <sz val="11"/>
        <color rgb="FF000000"/>
        <rFont val="Times New Roman"/>
        <family val="1"/>
        <charset val="204"/>
      </rPr>
      <t xml:space="preserve"> 50% исходя из расчета:</t>
    </r>
    <r>
      <rPr>
        <sz val="11"/>
        <color rgb="FF000000"/>
        <rFont val="Times New Roman"/>
        <family val="1"/>
        <charset val="204"/>
      </rPr>
      <t xml:space="preserve"> социальная норма (кв.метры) для предоставления субсидии (социальной выплаты)
2 человека – 42 кв.м,
3 человека – 54 кв.м,
4 человека – 72 кв.м,
далее по 18 кв.м на одного человека) умножается на стоимость 1 кв.м действующую на дату выдачи субсидии (социальной выплаты) и умножается на 50%)</t>
    </r>
  </si>
  <si>
    <r>
      <t xml:space="preserve"> </t>
    </r>
    <r>
      <rPr>
        <b/>
        <sz val="11"/>
        <color rgb="FF000000"/>
        <rFont val="Times New Roman"/>
        <family val="1"/>
        <charset val="204"/>
      </rPr>
      <t>60% исходя из расчета:</t>
    </r>
    <r>
      <rPr>
        <sz val="11"/>
        <color rgb="FF000000"/>
        <rFont val="Times New Roman"/>
        <family val="1"/>
        <charset val="204"/>
      </rPr>
      <t xml:space="preserve"> социальная норма (кв.метры) для предоставления субсидии (социальной выплаты)
1 человек – 33 кв.м
2 человека – 42 кв.м,
3 человека – 54 кв.м,
4 человека – 72 кв.м,
далее по 18 кв.м на одного человека) умножается на стоимость 1 кв.м действующую на дату выдачи субсидии (социальной выплаты) и умножается на 60%</t>
    </r>
  </si>
  <si>
    <t>55% средства бюджета Ленинградской области</t>
  </si>
  <si>
    <r>
      <rPr>
        <b/>
        <i/>
        <sz val="12"/>
        <color rgb="FF000000"/>
        <rFont val="Times New Roman"/>
        <family val="1"/>
        <charset val="204"/>
      </rPr>
      <t xml:space="preserve">Мероприятие 4
</t>
    </r>
    <r>
      <rPr>
        <sz val="12"/>
        <color rgb="FF000000"/>
        <rFont val="Times New Roman"/>
        <family val="1"/>
        <charset val="204"/>
      </rPr>
      <t>Приобретение жилых помещений для граждан, переселяемых из аварийного жилищного фонда</t>
    </r>
  </si>
  <si>
    <t>Метод сопоставимых рыночных цен</t>
  </si>
  <si>
    <t>средств Фонда содействия реформированию ЖКХ</t>
  </si>
  <si>
    <t>Отчет оценщика</t>
  </si>
  <si>
    <t>Подпрограмма 9. «Обеспечение условий реализации программы»</t>
  </si>
  <si>
    <r>
      <rPr>
        <b/>
        <i/>
        <sz val="12"/>
        <color rgb="FF000000"/>
        <rFont val="Times New Roman"/>
        <family val="1"/>
        <charset val="204"/>
      </rPr>
      <t xml:space="preserve">Мероприятие 1
</t>
    </r>
    <r>
      <rPr>
        <sz val="12"/>
        <color rgb="FF000000"/>
        <rFont val="Times New Roman"/>
        <family val="1"/>
        <charset val="204"/>
      </rPr>
      <t>Обеспечение условий реализации программы</t>
    </r>
  </si>
  <si>
    <t>Смета расходов</t>
  </si>
  <si>
    <t>Подпрограмма 10. «Энергосбережение и повышение энергетической эффективности
на территории МО «Кингисеппское  городского поселение»»</t>
  </si>
  <si>
    <r>
      <rPr>
        <b/>
        <i/>
        <sz val="12"/>
        <color rgb="FF000000"/>
        <rFont val="Times New Roman"/>
        <family val="1"/>
        <charset val="204"/>
      </rPr>
      <t xml:space="preserve">Мероприятие 1
</t>
    </r>
    <r>
      <rPr>
        <sz val="12"/>
        <color rgb="FF000000"/>
        <rFont val="Times New Roman"/>
        <family val="1"/>
        <charset val="204"/>
      </rPr>
      <t>Установка АИТП с погодным и часовым регулированием в многоквартирных жилых домах</t>
    </r>
  </si>
  <si>
    <t xml:space="preserve">Локальная смета на установку общедомовых коммерческих узлов учета тепловой энергии и теплоносителя  и замену 20-ти существующих ИТП на  автоматизированные ИТП с погодным и часовым регулированием температуры теплоносителя в системах отопления, с ГВС по закрытой  схеме в многоквартирных жилых домах города Кингисеппа  Ленинградской области по программе "Обеспечение устойчивого  функционирования  и развития  коммунальной и инженерной инфраструктуры и повышение энергоэффективности в Ленинградской области" </t>
  </si>
  <si>
    <r>
      <rPr>
        <b/>
        <i/>
        <sz val="12"/>
        <color rgb="FF000000"/>
        <rFont val="Times New Roman"/>
        <family val="1"/>
        <charset val="204"/>
      </rPr>
      <t xml:space="preserve">Мероприятие 2
</t>
    </r>
    <r>
      <rPr>
        <sz val="12"/>
        <color rgb="FF000000"/>
        <rFont val="Times New Roman"/>
        <family val="1"/>
        <charset val="204"/>
      </rPr>
      <t>Приобретение автономных источников электроснабжения (дизель-генератор) для резервного энергосбережения объектов жизнеобеспечения населенных пунктов Ленинградской области</t>
    </r>
  </si>
  <si>
    <t>Подпрограмма 11. «Обращение с отходами»</t>
  </si>
  <si>
    <r>
      <rPr>
        <b/>
        <i/>
        <sz val="12"/>
        <color rgb="FF000000"/>
        <rFont val="Times New Roman"/>
        <family val="1"/>
        <charset val="204"/>
      </rPr>
      <t xml:space="preserve">Мероприятие 1
</t>
    </r>
    <r>
      <rPr>
        <sz val="12"/>
        <color rgb="FF000000"/>
        <rFont val="Times New Roman"/>
        <family val="1"/>
        <charset val="204"/>
      </rPr>
      <t>Создание мест (площадок) накопления твердых коммунальных отходов на территории МО «Кингисеппское городское поселение»</t>
    </r>
  </si>
  <si>
    <t>* - наименование мероприятия в соответствии  с  Перечнем мероприятий подпрограммы.</t>
  </si>
  <si>
    <r>
      <rPr>
        <b/>
        <sz val="12"/>
        <color rgb="FF333333"/>
        <rFont val="Times New Roman"/>
        <family val="1"/>
        <charset val="204"/>
      </rPr>
      <t>***</t>
    </r>
    <r>
      <rPr>
        <sz val="12"/>
        <color theme="1"/>
        <rFont val="Times New Roman"/>
        <family val="1"/>
        <charset val="204"/>
      </rPr>
      <t xml:space="preserve"> - указывается формула, по которой произведен расчет объема финансовых ресурсов на реализацию мероприятия, с указанием источников данных, используемых в расчете;
при  описание  расчетов указываются все показатели, заложенные в расчет (показатели проектно  -сметной документации, смет расходов или смет аналогичных видов работ с учетом индексов - дефляторов, уровня обеспеченности объектами, оборудованием и другие показатели в соответствии со спецификой подпрограммы).</t>
    </r>
  </si>
  <si>
    <r>
      <rPr>
        <b/>
        <sz val="12"/>
        <color rgb="FF333333"/>
        <rFont val="Times New Roman"/>
        <family val="1"/>
        <charset val="204"/>
      </rPr>
      <t>****</t>
    </r>
    <r>
      <rPr>
        <sz val="12"/>
        <color theme="1"/>
        <rFont val="Times New Roman"/>
        <family val="1"/>
        <charset val="204"/>
      </rPr>
      <t xml:space="preserve"> - указывается общий объем финансирования мероприятий с разбивкой  по  годам, а также пояснение принципа распределения финансирования по годам реализации подпрограммы.</t>
    </r>
  </si>
  <si>
    <r>
      <rPr>
        <b/>
        <sz val="12"/>
        <color rgb="FF333333"/>
        <rFont val="Times New Roman"/>
        <family val="1"/>
        <charset val="204"/>
      </rPr>
      <t>*****</t>
    </r>
    <r>
      <rPr>
        <sz val="12"/>
        <color theme="1"/>
        <rFont val="Times New Roman"/>
        <family val="1"/>
        <charset val="204"/>
      </rPr>
      <t xml:space="preserve"> - заполняется в случае возникновения текущих расходов будущих периодов, возникающих в результате выполнения мероприятия (указываются формулы и источники расчетов).</t>
    </r>
  </si>
  <si>
    <t xml:space="preserve">Наименование мероприятия подпрограммы * </t>
  </si>
  <si>
    <t>**- бюджет Ленинградской области, федеральный бюджет, внебюджетные источники, бюджет Кингисеппского муниципального района; 
для средств, привлекаемых из федерального (областного) бюджетов, указывается, в рамках участия в какой федеральной (областной) программе эти  средства привлечены (с реквизитами), для внебюджетных источников - указываются реквизиты соглашений и договоров.</t>
  </si>
  <si>
    <t>Источник финансирования **</t>
  </si>
  <si>
    <t>Расчет необходимых финансовых ресурсов на реализацию мероприятия ***</t>
  </si>
  <si>
    <t>Общий объем финансовых ресурсов необходимых для реализации мероприятия, в том числе по годам, тыс. руб. ****</t>
  </si>
  <si>
    <t>Эксплуатационные расходы, возникающие в результате реализации мероприятия *****</t>
  </si>
  <si>
    <t>Перечень мероприятий подпрограммы</t>
  </si>
  <si>
    <t>Мероприятия по реализации подпрограммы</t>
  </si>
  <si>
    <t>Источники финансирования</t>
  </si>
  <si>
    <t>Срок исполнения мероприятия</t>
  </si>
  <si>
    <t>Объём финансирования мероприятия в текущем финансовом году,
тыс. руб.</t>
  </si>
  <si>
    <t>Всего,
тыс. руб.</t>
  </si>
  <si>
    <t>Объем финансирования по годам (тыс. руб.)</t>
  </si>
  <si>
    <t>Ответственный за выполнение мероприятия подпрограммы</t>
  </si>
  <si>
    <t>Результаты выполнения мероприятий подпрограммы</t>
  </si>
  <si>
    <t>Комитет ЖКХ, транспорта и экологии МКУ «Служба городского хозяйства»</t>
  </si>
  <si>
    <t>Приложение № 13
к муниципальной Программе</t>
  </si>
  <si>
    <t>2016-2021</t>
  </si>
  <si>
    <t>Обеспечение надлежащего качества содержания территорий Кингисеппского городского поселения;
Повышение уровня благоустроенности территорий Кингисеппского городского поселения.</t>
  </si>
  <si>
    <t>1.1.</t>
  </si>
  <si>
    <t>Комитет ЖКХ, транспорта и экологии,МКУ «Служба городского хозяйства»</t>
  </si>
  <si>
    <t>1.2.</t>
  </si>
  <si>
    <t>1.3.</t>
  </si>
  <si>
    <t>1.4.</t>
  </si>
  <si>
    <t>1.5.</t>
  </si>
  <si>
    <t>МКУ «Служба городского хозяйства», комитет экономического развития и инвестиционной политики АМО "КМР"</t>
  </si>
  <si>
    <t xml:space="preserve">Улучшение  инфраструктуры для пассивного отдыха горожан.
Внедрение инновационных экологически чистых технологий в городской среде.
Повышение информированности населения о природе Кингисеппского района
</t>
  </si>
  <si>
    <t>Комитет ЖКХ, транспорта и экологии, МКУ «Служба городского хозяйства»</t>
  </si>
  <si>
    <t xml:space="preserve">Обеспечение надлежащего качества содержания городских кладбищ МО «Кингисеппское городское поселение»          </t>
  </si>
  <si>
    <t>Приложение № 14
к муниципальной Программе</t>
  </si>
  <si>
    <t>Приложение № 15
к муниципальной Программе</t>
  </si>
  <si>
    <r>
      <t>«</t>
    </r>
    <r>
      <rPr>
        <u/>
        <sz val="14"/>
        <color rgb="FF000000"/>
        <rFont val="Times New Roman"/>
        <family val="1"/>
        <charset val="204"/>
      </rPr>
      <t>Развитие инженерной, транспортной и социальной инфраструктуры в районах массовой жилой застройки
на территории МО "Кингисеппское городское поселение"</t>
    </r>
    <r>
      <rPr>
        <u/>
        <sz val="14"/>
        <color theme="1"/>
        <rFont val="Times New Roman"/>
        <family val="1"/>
        <charset val="204"/>
      </rPr>
      <t>» </t>
    </r>
  </si>
  <si>
    <t xml:space="preserve">повышение комфортности проживания,
строительство  внутриквартальных проезда с тротуарами протяженностью 4,41 км (уточняется при проектировании),
устройство дождевой канализации протяженность 4,1 км (уточняется при проектировании),
наружное освещение участка автодороги протяженностью 4,41 км (уточняется при проектировании).     </t>
  </si>
  <si>
    <t>Приложение № 16
к муниципальной Программе</t>
  </si>
  <si>
    <r>
      <t>«</t>
    </r>
    <r>
      <rPr>
        <u/>
        <sz val="14"/>
        <color rgb="FF000000"/>
        <rFont val="Times New Roman"/>
        <family val="1"/>
        <charset val="204"/>
      </rPr>
      <t>Обеспечение малоимущих граждан жилыми помещениями на территории Кингисеппского городского поселения» администрации муниципального образования «Кингисеппское городское поселение</t>
    </r>
    <r>
      <rPr>
        <u/>
        <sz val="14"/>
        <color theme="1"/>
        <rFont val="Times New Roman"/>
        <family val="1"/>
        <charset val="204"/>
      </rPr>
      <t>»» </t>
    </r>
  </si>
  <si>
    <t>Комитет по управлению имуществом,
МКУ «Кингисеппский жилищный центр»</t>
  </si>
  <si>
    <t>повышение комфортности проживания (планово ремонт 1 квартиры в год)</t>
  </si>
  <si>
    <t>Безопасное проживание граждан в коммунальных муниципальных квартирах</t>
  </si>
  <si>
    <t>МКУ «Кингисеппский жилищный центр»</t>
  </si>
  <si>
    <t>Обеспечение жильем граждан, признанных в установленном порядке нуждающимися в жилых помещениях</t>
  </si>
  <si>
    <t>Приложение № 17
к муниципальной Программе</t>
  </si>
  <si>
    <t>МКУ "Служба городского хозяйства"</t>
  </si>
  <si>
    <t>Увеличение уровня газификации города Кингисеппа за счет увеличения количества домовладений и квартир, которые  получат  возможность для подключения к сетям газоснабжения.</t>
  </si>
  <si>
    <t>Обеспечение потребности жителей  города Кингисеппа в природном газе.</t>
  </si>
  <si>
    <t>Приложение № 18
к муниципальной Программе</t>
  </si>
  <si>
    <t>Соответствие питьевой воды требованиям СанПиН 2.1.4.1074-01</t>
  </si>
  <si>
    <t>Обеспечение возможности подключения объектов нового строительства</t>
  </si>
  <si>
    <t>Уменьшение доли сетей магистральных водопроводов, нуждающихся в замене</t>
  </si>
  <si>
    <t>Обеспечение потребности жителей города Кингисеппа в комфортном проживании</t>
  </si>
  <si>
    <t>Безаварийная работа объектов водоснабжения и водоотведения</t>
  </si>
  <si>
    <t>Приложение № 19
к муниципальной Программе</t>
  </si>
  <si>
    <t>Средства Федерального бюджета</t>
  </si>
  <si>
    <t>2017-2024</t>
  </si>
  <si>
    <t xml:space="preserve">Повышение уровня благоустройства общественных и дворовых 
территорий многоквартирных домов
</t>
  </si>
  <si>
    <t>Благоустройство общественных территорий</t>
  </si>
  <si>
    <t>Благоустройство дворовых территорий многоквартирных домов</t>
  </si>
  <si>
    <t>Приложение № 20
к муниципальной Программе</t>
  </si>
  <si>
    <r>
      <t>«</t>
    </r>
    <r>
      <rPr>
        <u/>
        <sz val="14"/>
        <color rgb="FF000000"/>
        <rFont val="Times New Roman"/>
        <family val="1"/>
        <charset val="204"/>
      </rPr>
      <t>Обеспечение качественным жильем граждан на территории МО «Кингисеппское городское поселение</t>
    </r>
    <r>
      <rPr>
        <u/>
        <sz val="14"/>
        <color theme="1"/>
        <rFont val="Times New Roman"/>
        <family val="1"/>
        <charset val="204"/>
      </rPr>
      <t>» </t>
    </r>
  </si>
  <si>
    <t>улучшение жилищных условий</t>
  </si>
  <si>
    <t>2.1.</t>
  </si>
  <si>
    <t>3.1.</t>
  </si>
  <si>
    <t>4.1.</t>
  </si>
  <si>
    <t>Безопасное проживание граждан, сокращение аварийного фонда</t>
  </si>
  <si>
    <t>Средства фонда содействия реформированию ЖКХ</t>
  </si>
  <si>
    <t>4.3.</t>
  </si>
  <si>
    <t>4.4.</t>
  </si>
  <si>
    <t>Приложение № 21
к муниципальной Программе</t>
  </si>
  <si>
    <t xml:space="preserve">Обеспечение условий и повышение показателей эффективности реализации муниципальных 
программ 
</t>
  </si>
  <si>
    <t xml:space="preserve">Повышения показателей результативности и 
эффективности исполнения мероприятий муниципальных программ в сфере дорожного хозяйства, жилищно-коммунального хозяйства и благоустройства
</t>
  </si>
  <si>
    <t>Приложение № 22
к муниципальной Программе</t>
  </si>
  <si>
    <r>
      <t>«</t>
    </r>
    <r>
      <rPr>
        <u/>
        <sz val="14"/>
        <color rgb="FF000000"/>
        <rFont val="Times New Roman"/>
        <family val="1"/>
        <charset val="204"/>
      </rPr>
      <t>Энергосбережение и повышение энергетической эффективности на территории Кингисеппского городского поселения</t>
    </r>
    <r>
      <rPr>
        <u/>
        <sz val="14"/>
        <color theme="1"/>
        <rFont val="Times New Roman"/>
        <family val="1"/>
        <charset val="204"/>
      </rPr>
      <t>» </t>
    </r>
  </si>
  <si>
    <t>Устранение причин неэффективного использования энергоресурсов за счет:
- установки общедомовых приборов учета тепловой энергии;
- установки автоматизированных узлов управления (АУУ) для погодозависимого регулирования подачи теплоносителя в системах отопления;
- организации  системы ГВС по закрытому  типу.
Упорядочение взаимных расчетов между сторонами процесса теплоснабжения-теплопотребления к существенному снижению ежегодных расходов абонента на тепловую энергию и теплоноситель;</t>
  </si>
  <si>
    <t>Комитет ЖКХ, транспорта и экологии АМО "КМР"</t>
  </si>
  <si>
    <t>Приложение № 23
к муниципальной Программе</t>
  </si>
  <si>
    <t>Снижение негативного воздействия на окружающую среду отходов производства и потребления</t>
  </si>
  <si>
    <t xml:space="preserve"> - Реализация мероприятий в соответствии с Областным законом № 126-
оз от 30.11.2020 года «О присвоении городу Кингисеппу почетного звания Ленинградской области «Город воинской доблести».</t>
  </si>
  <si>
    <t>Заместитель главы администрации МО "Кингисеппский муниципальный район" по экономике, инвестициям и безопасности</t>
  </si>
  <si>
    <t>Заместитель главы администрации МО "Кингисеппский муниципальный район" по ЖКХ, транспорту и экологии</t>
  </si>
  <si>
    <t xml:space="preserve"> Администрация МО «Кингисеппский муниципальный район» (отраслевой комитет - комитет  жилищно-коммунального хозяйства,  транспорта и экологии администрации МО "Кингисеппский муниципальный район"</t>
  </si>
  <si>
    <t xml:space="preserve">Комитет  жилищно-коммунального хозяйства,  транспорта и экологии администрации МО "Кингисеппский муниципальный район", МКУ «Служба городского хозяйства», комитет по управлению имуществом муниципального образования "Кингисеппский муниципальный район", МКУ «Кингисеппский жилищный центр»,  </t>
  </si>
  <si>
    <t>2019-2023</t>
  </si>
  <si>
    <t>2018-2023</t>
  </si>
  <si>
    <t>Задача 1 
Поддержание граждан,  нуждающихся в улучшении жилищных условий, на основе принципов  ипотечного кредитования в Ленинградской области (путем предоставления социальных выплат и компенсаций)</t>
  </si>
  <si>
    <t>Мероприятие 1 
«Поддержка граждан, нуждающихся в улучшении жилищных условий, на основе принципов ипотечного кредитования в Ленинградской области (путем предоставления социальных выплат и компенсаций)»</t>
  </si>
  <si>
    <t>Задача 2 
«Обеспечение жильем молодых смей»</t>
  </si>
  <si>
    <t>Мероприятие 2
 «Обеспечение жильем молодых семей»</t>
  </si>
  <si>
    <t>Задача 3 
Предоставление социальной выплаты, дополнительной социальной выплаты гражданам, в том числе молодым семьям, нуждающимся в улучшении жилищных условий</t>
  </si>
  <si>
    <t>Мероприятие 3 
«Предоставление социальных выплат на строительство (приобретение) жилья молодым гражданам (молодым семьям), нуждающимся в улучшении жилищных условий, и на предоставление дополнительной поддержки в случае рождения (усыновления) детей на погашение части расходов по строительству (приобретению) жилья»</t>
  </si>
  <si>
    <t>Задача 4 
«Переселение граждан из аварийного жилищного фонда (ликвидация аварийного жилищного фонда)»</t>
  </si>
  <si>
    <t>Мероприятие 1 
Приобретение жилых помещений для граждан, переселяемых из аварийного жилищного фонда</t>
  </si>
  <si>
    <r>
      <rPr>
        <u/>
        <sz val="9"/>
        <color rgb="FF000000"/>
        <rFont val="Times New Roman"/>
        <family val="1"/>
        <charset val="204"/>
      </rPr>
      <t>Мероприятие 1</t>
    </r>
    <r>
      <rPr>
        <sz val="9"/>
        <color rgb="FF000000"/>
        <rFont val="Times New Roman"/>
        <family val="1"/>
        <charset val="204"/>
      </rPr>
      <t xml:space="preserve">
Проектирование и строительство  водопроводных сетей</t>
    </r>
  </si>
  <si>
    <r>
      <rPr>
        <u/>
        <sz val="9"/>
        <color rgb="FF000000"/>
        <rFont val="Times New Roman"/>
        <family val="1"/>
        <charset val="204"/>
      </rPr>
      <t xml:space="preserve">Мероприятие 2 </t>
    </r>
    <r>
      <rPr>
        <sz val="9"/>
        <color rgb="FF000000"/>
        <rFont val="Times New Roman"/>
        <family val="1"/>
        <charset val="204"/>
      </rPr>
      <t xml:space="preserve">
Реконструкция, модернизация, капитальный и текущий ремонт объектов водоснабжения</t>
    </r>
  </si>
  <si>
    <r>
      <rPr>
        <u/>
        <sz val="9"/>
        <color rgb="FF000000"/>
        <rFont val="Times New Roman"/>
        <family val="1"/>
        <charset val="204"/>
      </rPr>
      <t>Мероприятие 3</t>
    </r>
    <r>
      <rPr>
        <sz val="9"/>
        <color rgb="FF000000"/>
        <rFont val="Times New Roman"/>
        <family val="1"/>
        <charset val="204"/>
      </rPr>
      <t xml:space="preserve">
Реализация мероприятий, направленных на улучшение качества питьевой воды                              </t>
    </r>
  </si>
  <si>
    <r>
      <rPr>
        <u/>
        <sz val="9"/>
        <color rgb="FF000000"/>
        <rFont val="Times New Roman"/>
        <family val="1"/>
        <charset val="204"/>
      </rPr>
      <t>Мероприятие 4</t>
    </r>
    <r>
      <rPr>
        <sz val="9"/>
        <color rgb="FF000000"/>
        <rFont val="Times New Roman"/>
        <family val="1"/>
        <charset val="204"/>
      </rPr>
      <t xml:space="preserve">
Реализация мероприятий, направленных на безаварийную работу объектов водоснабжения и водоотведения</t>
    </r>
  </si>
  <si>
    <t>Объём финансирования мероприятия в текущем финансовом в 2015 году,
тыс. руб.</t>
  </si>
  <si>
    <t>2016-2023</t>
  </si>
  <si>
    <t xml:space="preserve">Задача 1
Получение технической возможности для подключения к сетям газоснабжения  </t>
  </si>
  <si>
    <r>
      <rPr>
        <u/>
        <sz val="9"/>
        <color rgb="FF000000"/>
        <rFont val="Times New Roman"/>
        <family val="1"/>
        <charset val="204"/>
      </rPr>
      <t>Мероприятие 1</t>
    </r>
    <r>
      <rPr>
        <sz val="9"/>
        <color rgb="FF000000"/>
        <rFont val="Times New Roman"/>
        <family val="1"/>
        <charset val="204"/>
      </rPr>
      <t xml:space="preserve">
Проектирование и строительство газопроводов
(в том числе: газификация городской бани, подключение (технологическое присоединение) объектов капитального  строительства к сети газораспределения)
</t>
    </r>
  </si>
  <si>
    <t xml:space="preserve">Задача 1
Подготовка высвобождающегося жилого фонда для предоставления гражданам, нуждающимся в улучшении жилищных условий
</t>
  </si>
  <si>
    <r>
      <rPr>
        <u/>
        <sz val="9"/>
        <color rgb="FF000000"/>
        <rFont val="Times New Roman"/>
        <family val="1"/>
        <charset val="204"/>
      </rPr>
      <t>Мероприятие 1</t>
    </r>
    <r>
      <rPr>
        <sz val="9"/>
        <color rgb="FF000000"/>
        <rFont val="Times New Roman"/>
        <family val="1"/>
        <charset val="204"/>
      </rPr>
      <t xml:space="preserve">
Ремонт освободившихся жилых помещений в соответствии с санитарно-техническими нормами (в том числе: перепланировка нежилых помещений в жилые, работы по ремонту после планировки; установка приборов учета)</t>
    </r>
  </si>
  <si>
    <r>
      <rPr>
        <u/>
        <sz val="9"/>
        <color rgb="FF000000"/>
        <rFont val="Times New Roman"/>
        <family val="1"/>
        <charset val="204"/>
      </rPr>
      <t>Мероприяти 2</t>
    </r>
    <r>
      <rPr>
        <sz val="9"/>
        <color rgb="FF000000"/>
        <rFont val="Times New Roman"/>
        <family val="1"/>
        <charset val="204"/>
      </rPr>
      <t xml:space="preserve">
Замена аварийного оборудования (газовых плит, газовых колонок) в коммунальных муниципальных квартирах</t>
    </r>
  </si>
  <si>
    <r>
      <rPr>
        <u/>
        <sz val="9"/>
        <color rgb="FF000000"/>
        <rFont val="Times New Roman"/>
        <family val="1"/>
        <charset val="204"/>
      </rPr>
      <t>Мероприятие 3</t>
    </r>
    <r>
      <rPr>
        <sz val="9"/>
        <color rgb="FF000000"/>
        <rFont val="Times New Roman"/>
        <family val="1"/>
        <charset val="204"/>
      </rPr>
      <t xml:space="preserve">
Приобретение жилых помещений для малоимущих граждан</t>
    </r>
  </si>
  <si>
    <t>Задача1
Обеспечение безопасного и комфортного проживания граждан</t>
  </si>
  <si>
    <r>
      <rPr>
        <u/>
        <sz val="9"/>
        <color rgb="FF000000"/>
        <rFont val="Times New Roman"/>
        <family val="1"/>
        <charset val="204"/>
      </rPr>
      <t>Мероприятие 1</t>
    </r>
    <r>
      <rPr>
        <sz val="9"/>
        <color rgb="FF000000"/>
        <rFont val="Times New Roman"/>
        <family val="1"/>
        <charset val="204"/>
      </rPr>
      <t xml:space="preserve">
Создание инженерной и транспортной инфраструктуры на территориях кварталов индивидуальных жилых застроек микрорайонов МО "Кингисеппсое городское поселение"</t>
    </r>
  </si>
  <si>
    <t>Объём финансирования мероприятия в текущем финансовом 2015 году,
тыс. руб.</t>
  </si>
  <si>
    <t xml:space="preserve">Задача 1
Обеспечение содержания мест захоронения </t>
  </si>
  <si>
    <r>
      <rPr>
        <u/>
        <sz val="9"/>
        <color rgb="FF000000"/>
        <rFont val="Times New Roman"/>
        <family val="1"/>
        <charset val="204"/>
      </rPr>
      <t>Мероприятие 1</t>
    </r>
    <r>
      <rPr>
        <sz val="9"/>
        <color rgb="FF000000"/>
        <rFont val="Times New Roman"/>
        <family val="1"/>
        <charset val="204"/>
      </rPr>
      <t xml:space="preserve">
Обеспечение содержания мест захоронения.</t>
    </r>
  </si>
  <si>
    <t xml:space="preserve">Задача 1
Создание комфортных условий для проживания граждан на территории Кингисеппского городского поселения; </t>
  </si>
  <si>
    <r>
      <rPr>
        <u/>
        <sz val="9"/>
        <color rgb="FF000000"/>
        <rFont val="Times New Roman"/>
        <family val="1"/>
        <charset val="204"/>
      </rPr>
      <t>Мероприятие 1</t>
    </r>
    <r>
      <rPr>
        <sz val="9"/>
        <color rgb="FF000000"/>
        <rFont val="Times New Roman"/>
        <family val="1"/>
        <charset val="204"/>
      </rPr>
      <t xml:space="preserve">
Проектирование, строительство, ремонт, содержание, обслуживание  объектов уличного освещения
(пешеходной зоны)</t>
    </r>
  </si>
  <si>
    <r>
      <rPr>
        <u/>
        <sz val="9"/>
        <color rgb="FF000000"/>
        <rFont val="Times New Roman"/>
        <family val="1"/>
        <charset val="204"/>
      </rPr>
      <t>Мероприятие 4</t>
    </r>
    <r>
      <rPr>
        <sz val="9"/>
        <color rgb="FF000000"/>
        <rFont val="Times New Roman"/>
        <family val="1"/>
        <charset val="204"/>
      </rPr>
      <t xml:space="preserve">
Выполнение мероприятий по реализации областного закона от 15.01.2018г. №3-оз</t>
    </r>
  </si>
  <si>
    <r>
      <rPr>
        <u/>
        <sz val="9"/>
        <color rgb="FF000000"/>
        <rFont val="Times New Roman"/>
        <family val="1"/>
        <charset val="204"/>
      </rPr>
      <t>Мероприятие 5</t>
    </r>
    <r>
      <rPr>
        <sz val="9"/>
        <color rgb="FF000000"/>
        <rFont val="Times New Roman"/>
        <family val="1"/>
        <charset val="204"/>
      </rPr>
      <t xml:space="preserve">
Обеспечение полного и своевременного выполнения мероприятий международного проекта «Green Towers».</t>
    </r>
  </si>
  <si>
    <t>Подпрограмма                                                   Обеспечение и повышение комфортности условий проживания граждан</t>
  </si>
  <si>
    <r>
      <rPr>
        <b/>
        <i/>
        <sz val="12"/>
        <color rgb="FF000000"/>
        <rFont val="Times New Roman"/>
        <family val="1"/>
        <charset val="204"/>
      </rPr>
      <t xml:space="preserve">Мероприятие 14
</t>
    </r>
    <r>
      <rPr>
        <sz val="12"/>
        <color rgb="FF000000"/>
        <rFont val="Times New Roman"/>
        <family val="1"/>
        <charset val="204"/>
      </rPr>
      <t>Расходы на приобретение и установку малых архитектурных форм,</t>
    </r>
  </si>
  <si>
    <r>
      <rPr>
        <b/>
        <i/>
        <sz val="12"/>
        <color rgb="FF000000"/>
        <rFont val="Times New Roman"/>
        <family val="1"/>
        <charset val="204"/>
      </rPr>
      <t xml:space="preserve">Мероприятие 15
</t>
    </r>
    <r>
      <rPr>
        <sz val="12"/>
        <color rgb="FF000000"/>
        <rFont val="Times New Roman"/>
        <family val="1"/>
        <charset val="204"/>
      </rPr>
      <t>Выполнение мероприятий по реализации областного закона от 15.01.2018г. №3-оз</t>
    </r>
  </si>
  <si>
    <t>Мероприятие 16
Совместный проект «Green Towers» в рамках программы приграничного сотрудничества «Россия-Латвия»</t>
  </si>
  <si>
    <t>Подпрограмма 2. «Организация и содержание мест захоронения»
Представление обоснования финансовых ресурсов, необходимых для реализации мероприятий подпрограммы</t>
  </si>
  <si>
    <r>
      <rPr>
        <sz val="12"/>
        <color rgb="FF000000"/>
        <rFont val="Times New Roman"/>
        <family val="1"/>
        <charset val="204"/>
      </rPr>
      <t xml:space="preserve">Подпрограмма </t>
    </r>
    <r>
      <rPr>
        <b/>
        <sz val="12"/>
        <color rgb="FF000000"/>
        <rFont val="Times New Roman"/>
        <family val="1"/>
        <charset val="204"/>
      </rPr>
      <t xml:space="preserve">
 Организация и содержание мест захоронения</t>
    </r>
  </si>
  <si>
    <t>Наименование мероприятия подпрограммы *</t>
  </si>
  <si>
    <t>Общий объем финансовых ресурсов необходимых для реализации мероприятия, в том числе по годам ****</t>
  </si>
  <si>
    <t>Подпрограмма  Обеспечение малоимущих граждан жилыми помещениями на территории Кингисеппского городского поселения</t>
  </si>
  <si>
    <t xml:space="preserve">Подпрограмма 
Газификация МО «Кингисеппское городское поселение» </t>
  </si>
  <si>
    <t>Подпрограмма «Строительство и реконструкция объектов водоснабжения и водоотведения в муниципальном образовании  «Кингисеппское городское поселение»</t>
  </si>
  <si>
    <t>Подпрограмма 
Формирование комфортной городской среды</t>
  </si>
  <si>
    <t>Подрограмма
Обеспечение качественным жильем граждан на территории МО «Кингисеппское городское поселение»</t>
  </si>
  <si>
    <r>
      <rPr>
        <b/>
        <u/>
        <sz val="11"/>
        <color rgb="FF000000"/>
        <rFont val="Times New Roman"/>
        <family val="1"/>
        <charset val="204"/>
      </rPr>
      <t xml:space="preserve">50%  бюджет МО «Кингисеппское городское поселение»
</t>
    </r>
    <r>
      <rPr>
        <sz val="11"/>
        <color rgb="FF000000"/>
        <rFont val="Times New Roman"/>
        <family val="1"/>
        <charset val="204"/>
      </rPr>
      <t xml:space="preserve">(расчет от размера социальной выплаты на каждого участника исходя из социальной нормы по квадратным метрам и стоимости 1 кв.метра жилья, действующую на дату выдачи свидетельства)
</t>
    </r>
  </si>
  <si>
    <t>43% средства бюджета Ленинградской области и Федерального бюджета 
7%  бюджет МО «Кингисеппское городское поселение» (расчет от размера социальной выплаты на каждого участника исходя из социальной нормы по квадратным метрам и стоимости 1 кв.метра жилья, действующую на дату выдачи свидетельства)</t>
  </si>
  <si>
    <t>Подпрограмма
Обеспечение условий реализации программы</t>
  </si>
  <si>
    <t xml:space="preserve">Подпрограмма Энергосбережение и повышение энергетической эффективности на территории МО «Кингисеппское  городского поселение» </t>
  </si>
  <si>
    <t>Подпрограмма 
Обращение с отходами</t>
  </si>
  <si>
    <t>2022
 год</t>
  </si>
  <si>
    <t>2023
 год</t>
  </si>
  <si>
    <t>Объём финансирования мероприятия в текущем финансовом  году,
тыс. руб.</t>
  </si>
  <si>
    <t>Мероприятие 2 
Оценка выкупаемого жилого помещения</t>
  </si>
  <si>
    <t>Мероприятие 3
Снос расселенных  аварийный домов</t>
  </si>
  <si>
    <t>  2018 год – 2023 год</t>
  </si>
  <si>
    <t>  2019-2023 года</t>
  </si>
  <si>
    <t>  2018 - 2023  года</t>
  </si>
  <si>
    <t> 2018  – 2023 года</t>
  </si>
  <si>
    <t>2016-2023 годы</t>
  </si>
  <si>
    <t>  2016 год – 2023 год</t>
  </si>
  <si>
    <t> 2016 год – 2023 год</t>
  </si>
  <si>
    <t>Внебюджетное источники</t>
  </si>
  <si>
    <r>
      <rPr>
        <b/>
        <i/>
        <sz val="12"/>
        <color rgb="FF000000"/>
        <rFont val="Times New Roman"/>
        <family val="1"/>
        <charset val="204"/>
      </rPr>
      <t xml:space="preserve">Мероприятие 8
</t>
    </r>
    <r>
      <rPr>
        <sz val="12"/>
        <color rgb="FF000000"/>
        <rFont val="Times New Roman"/>
        <family val="1"/>
        <charset val="204"/>
      </rPr>
      <t>Расходы на строительство внеплощадочной сети ливневой канализации к бассейну в мкр.7</t>
    </r>
  </si>
  <si>
    <r>
      <rPr>
        <b/>
        <i/>
        <sz val="12"/>
        <color rgb="FF000000"/>
        <rFont val="Times New Roman"/>
        <family val="1"/>
        <charset val="204"/>
      </rPr>
      <t xml:space="preserve">Мероприятие 9
</t>
    </r>
    <r>
      <rPr>
        <sz val="12"/>
        <color rgb="FF000000"/>
        <rFont val="Times New Roman"/>
        <family val="1"/>
        <charset val="204"/>
      </rPr>
      <t>Расходы на озеленение (удаление аварийных деревьев, кронирование, стрижка кустарников, посадка, прочее)</t>
    </r>
  </si>
  <si>
    <t>2022 
год</t>
  </si>
  <si>
    <t>2023 
год</t>
  </si>
  <si>
    <r>
      <rPr>
        <b/>
        <i/>
        <sz val="12"/>
        <color rgb="FF000000"/>
        <rFont val="Times New Roman"/>
        <family val="1"/>
        <charset val="204"/>
      </rPr>
      <t xml:space="preserve">Мероприятие 11
</t>
    </r>
    <r>
      <rPr>
        <sz val="12"/>
        <color rgb="FF000000"/>
        <rFont val="Times New Roman"/>
        <family val="1"/>
        <charset val="204"/>
      </rPr>
      <t>Расходы на содержание, обслуживание и ремонт объектов внешнего благоустройства, в том числе на территории, государственная собственность на которую не разграничена</t>
    </r>
  </si>
  <si>
    <r>
      <rPr>
        <b/>
        <i/>
        <sz val="12"/>
        <color rgb="FF000000"/>
        <rFont val="Times New Roman"/>
        <family val="1"/>
        <charset val="204"/>
      </rPr>
      <t xml:space="preserve">Мероприятие 10
</t>
    </r>
    <r>
      <rPr>
        <sz val="12"/>
        <color rgb="FF000000"/>
        <rFont val="Times New Roman"/>
        <family val="1"/>
        <charset val="204"/>
      </rPr>
      <t>Расходы на содержание фонтанов</t>
    </r>
  </si>
  <si>
    <t>1.1</t>
  </si>
  <si>
    <r>
      <rPr>
        <u/>
        <sz val="9"/>
        <color rgb="FF000000"/>
        <rFont val="Times New Roman"/>
        <family val="1"/>
        <charset val="204"/>
      </rPr>
      <t xml:space="preserve">Мероприятие 1 </t>
    </r>
    <r>
      <rPr>
        <sz val="9"/>
        <color rgb="FF000000"/>
        <rFont val="Times New Roman"/>
        <family val="1"/>
        <charset val="204"/>
      </rPr>
      <t xml:space="preserve">
Установка АИТП с погодным и часовым регулированием в многоквартирных жилых домах
-Приобретение автономных источников электроснабжения (дизель-генератор) для резервного энергосбережения объектов жизнеобеспечения населенных пунктов Ленинградской области
</t>
    </r>
  </si>
  <si>
    <t xml:space="preserve">Задача 1.
Энергосбережение  и повышение энергетической эффективности на территории МО "Кингисеппский муниципальны район"
Установка АИТП с погодным и часовым регулированием в многоквартирных жилых домах
-Приобретение автономных источников электроснабжения (дизель-генератор) для резервного энергосбережения объектов жизнеобеспечения населенных пунктов Ленинградской области
</t>
  </si>
  <si>
    <t>18.</t>
  </si>
  <si>
    <r>
      <rPr>
        <b/>
        <sz val="14"/>
        <color theme="1"/>
        <rFont val="Times New Roman"/>
        <family val="1"/>
        <charset val="204"/>
      </rPr>
      <t xml:space="preserve">Реализация мероприятий в соответствии с Областным законом № 126-оз от 30.11.2020 года «О присвоении городу Кингисеппу почетного звания Ленинградской области «Город воинской доблести»
</t>
    </r>
    <r>
      <rPr>
        <sz val="14"/>
        <color theme="1"/>
        <rFont val="Times New Roman"/>
        <family val="1"/>
        <charset val="204"/>
      </rPr>
      <t xml:space="preserve">За мужество, стойкость и героизм, проявленные защитниками Отечества при обороне города Кингисеппа и 21-го Кингисеппского укрепрайона в августе 1941 года от наступающих на Ленинград немецких дивизий, за героические подвиги партизан-кингисеппцев из 12-й Приморской партизанской бригады, нанесших значительный ущерб тылам врага в 1943-1944 годах и в соответствии с Областным законом № 126-оз от 30.11.2020 года установить стелу «Город воинской доблести» в городе Кингисеппе в 2021 году на сумму 3 040 999 руб.82 коп.(Бюджет Ленинградской области).
</t>
    </r>
  </si>
  <si>
    <r>
      <t xml:space="preserve">· </t>
    </r>
    <r>
      <rPr>
        <sz val="12"/>
        <color theme="1"/>
        <rFont val="Times New Roman"/>
        <family val="1"/>
        <charset val="204"/>
      </rPr>
      <t xml:space="preserve"> Реализация мероприятий в соответствии с Областным законом № 126-
оз от 30.11.2020 года «О присвоении городу Кингисеппу почетного звания Ленинградской области «Город воинской доблести».</t>
    </r>
    <r>
      <rPr>
        <sz val="12"/>
        <color theme="1"/>
        <rFont val="Symbol"/>
        <family val="1"/>
        <charset val="2"/>
      </rPr>
      <t xml:space="preserve">
</t>
    </r>
  </si>
  <si>
    <t>Комитет по управлению муниципальным имуществом муниципального образования «Кингисеппский муниципальный район», МКУ «Кингисеппский жилищный центр»</t>
  </si>
  <si>
    <t xml:space="preserve"> Комитет по управлению муниципальным имуществом муниципального образования «Кингисеппский муниципальный район», МКУ «Кингисеппский жилищный центр»</t>
  </si>
  <si>
    <t> Администрация МО «Кингисеппский муниципальный район» (отраслевой комитет-Комитет жилищно-коммунального хозяйства, транспорта и экологии)</t>
  </si>
  <si>
    <t>Комитет жилищно-коммунального хозяйства, транспорта и экологии</t>
  </si>
  <si>
    <r>
      <rPr>
        <b/>
        <u/>
        <sz val="12"/>
        <color rgb="FF000000"/>
        <rFont val="Times New Roman"/>
        <family val="1"/>
        <charset val="204"/>
      </rPr>
      <t xml:space="preserve">Задача №2
</t>
    </r>
    <r>
      <rPr>
        <sz val="12"/>
        <color rgb="FF000000"/>
        <rFont val="Times New Roman"/>
        <family val="1"/>
        <charset val="204"/>
      </rPr>
      <t>Благоустройство городской инфраструктуры, включая внутридомовые территории (благоустройству мемориального парка «Роща Пятисот», фонтаны, малые архитектурные формы, освещение пешеходных зон, озеленение, ремонт и благоустройство дворовых территорий,  содержание, обслуживание объектов внешнего благоустройства, в т.ч.на территории госуд. собственность на которую неразграничена, реализация мероприятий в соответствии с Областным законом № 126-
оз от 30.11.2020 года «О присвоении городу Кингисеппу почетного звания Ленинградской области «Город воинской доблести».
прочее
прочее благоустройство)</t>
    </r>
  </si>
  <si>
    <r>
      <rPr>
        <b/>
        <u/>
        <sz val="12"/>
        <color rgb="FF000000"/>
        <rFont val="Times New Roman"/>
        <family val="1"/>
        <charset val="204"/>
      </rPr>
      <t>Задача №3</t>
    </r>
    <r>
      <rPr>
        <sz val="12"/>
        <color rgb="FF000000"/>
        <rFont val="Times New Roman"/>
        <family val="1"/>
        <charset val="204"/>
      </rPr>
      <t xml:space="preserve">
Поддержание работоспособности системы водоотведения (ливневая канализация, строительство внеплощадочной сети ливневой канализации к бассейну в мкр.7)</t>
    </r>
  </si>
  <si>
    <r>
      <t xml:space="preserve">Показатель 4 
</t>
    </r>
    <r>
      <rPr>
        <sz val="12"/>
        <color theme="1"/>
        <rFont val="Times New Roman"/>
        <family val="1"/>
        <charset val="204"/>
      </rPr>
      <t>Иные выплаты персоналу государственных, муниципальных органов</t>
    </r>
  </si>
  <si>
    <r>
      <t>100 %</t>
    </r>
    <r>
      <rPr>
        <sz val="12"/>
        <color theme="1"/>
        <rFont val="Times New Roman"/>
        <family val="1"/>
        <charset val="204"/>
      </rPr>
      <t xml:space="preserve"> </t>
    </r>
    <r>
      <rPr>
        <sz val="10"/>
        <color theme="1"/>
        <rFont val="Times New Roman"/>
        <family val="1"/>
        <charset val="204"/>
      </rPr>
      <t>от запланированного</t>
    </r>
  </si>
  <si>
    <r>
      <t>100</t>
    </r>
    <r>
      <rPr>
        <sz val="12"/>
        <color theme="1"/>
        <rFont val="Times New Roman"/>
        <family val="1"/>
        <charset val="204"/>
      </rPr>
      <t xml:space="preserve"> % </t>
    </r>
    <r>
      <rPr>
        <sz val="10"/>
        <color theme="1"/>
        <rFont val="Times New Roman"/>
        <family val="1"/>
        <charset val="204"/>
      </rPr>
      <t>от запланированного</t>
    </r>
  </si>
  <si>
    <r>
      <t xml:space="preserve">Показатель 5
</t>
    </r>
    <r>
      <rPr>
        <sz val="12"/>
        <color theme="1"/>
        <rFont val="Times New Roman"/>
        <family val="1"/>
        <charset val="204"/>
      </rPr>
      <t>Консульский сбор за оформление виз участникам мероприятий проекта</t>
    </r>
  </si>
  <si>
    <r>
      <rPr>
        <b/>
        <i/>
        <sz val="12"/>
        <color rgb="FF000000"/>
        <rFont val="Times New Roman"/>
        <family val="1"/>
        <charset val="204"/>
      </rPr>
      <t xml:space="preserve">Мероприятие 6
</t>
    </r>
    <r>
      <rPr>
        <sz val="12"/>
        <color rgb="FF000000"/>
        <rFont val="Times New Roman"/>
        <family val="1"/>
        <charset val="204"/>
      </rPr>
      <t>Снос расселенных многоквартирных аварийных домов</t>
    </r>
  </si>
  <si>
    <r>
      <rPr>
        <b/>
        <i/>
        <sz val="12"/>
        <color rgb="FF000000"/>
        <rFont val="Times New Roman"/>
        <family val="1"/>
        <charset val="204"/>
      </rPr>
      <t xml:space="preserve">Мероприятие 5
</t>
    </r>
    <r>
      <rPr>
        <sz val="12"/>
        <color rgb="FF000000"/>
        <rFont val="Times New Roman"/>
        <family val="1"/>
        <charset val="204"/>
      </rPr>
      <t>Оценка выкупаемого жилого помещения у граждан,  переселяемых из аварийного жилищного фонда</t>
    </r>
  </si>
  <si>
    <r>
      <rPr>
        <b/>
        <i/>
        <sz val="12"/>
        <color rgb="FF000000"/>
        <rFont val="Times New Roman"/>
        <family val="1"/>
        <charset val="204"/>
      </rPr>
      <t xml:space="preserve">Мероприятие 7
</t>
    </r>
    <r>
      <rPr>
        <sz val="12"/>
        <color rgb="FF000000"/>
        <rFont val="Times New Roman"/>
        <family val="1"/>
        <charset val="204"/>
      </rPr>
      <t>Установка приборов учета холодного и горячего водоснабжения в муниципальных квартирах г.Кингисеппа</t>
    </r>
  </si>
  <si>
    <r>
      <rPr>
        <u/>
        <sz val="9"/>
        <color rgb="FF000000"/>
        <rFont val="Times New Roman"/>
        <family val="1"/>
        <charset val="204"/>
      </rPr>
      <t>Мероприятие 2</t>
    </r>
    <r>
      <rPr>
        <sz val="9"/>
        <color rgb="FF000000"/>
        <rFont val="Times New Roman"/>
        <family val="1"/>
        <charset val="204"/>
      </rPr>
      <t xml:space="preserve">
Мероприятие № 2 Благоустройства территории города (благоустройство мемориального парка «Роща Пятисот»,фонтаны, детские площадки, малые архитектурные формы, праздничные мероприятия, озеленение, ремонт и благоустройство дворовых территорий,  благоустройство на территории избирательных округов, ливневая канализация, строительство внеплощадочной сети ливневой канализации к бассейну в мкр.7, реализация мероприятий в соответствии с Областным законом № 126-
оз от 30.11.2020 года «О присвоении городу Кингисеппу почетного звания Ленинградской области «Город воинской доблести», прочее благоустройство))    
</t>
    </r>
  </si>
  <si>
    <t>Задача № 1
Снижение негативного воздействия на окружающую среду отходов производства и потребления путем создания мест (площадок) накопления твердых коммунальных отходов на территории МО «Кингисеппское городское поселение».</t>
  </si>
  <si>
    <r>
      <rPr>
        <u/>
        <sz val="9"/>
        <color rgb="FF000000"/>
        <rFont val="Times New Roman"/>
        <family val="1"/>
        <charset val="204"/>
      </rPr>
      <t xml:space="preserve">Мероприятие 1
</t>
    </r>
    <r>
      <rPr>
        <sz val="9"/>
        <color rgb="FF000000"/>
        <rFont val="Times New Roman"/>
        <family val="1"/>
        <charset val="204"/>
      </rPr>
      <t>Создание мест (площадок) накопления твердых коммунальных отходов на территории МО «Кингисеппское городское поселение».</t>
    </r>
  </si>
  <si>
    <r>
      <rPr>
        <b/>
        <sz val="14"/>
        <color theme="1"/>
        <rFont val="Times New Roman"/>
        <family val="1"/>
        <charset val="204"/>
      </rPr>
      <t>РЕАЛИЗОВАНО в 2020 году:</t>
    </r>
    <r>
      <rPr>
        <sz val="14"/>
        <color theme="1"/>
        <rFont val="Times New Roman"/>
        <family val="1"/>
        <charset val="204"/>
      </rPr>
      <t xml:space="preserve">
 </t>
    </r>
    <r>
      <rPr>
        <u/>
        <sz val="14"/>
        <color theme="1"/>
        <rFont val="Times New Roman"/>
        <family val="1"/>
        <charset val="204"/>
      </rPr>
      <t>Общественная территория:</t>
    </r>
    <r>
      <rPr>
        <sz val="14"/>
        <color theme="1"/>
        <rFont val="Times New Roman"/>
        <family val="1"/>
        <charset val="204"/>
      </rPr>
      <t xml:space="preserve"> «Благоустройство пешеходной зоны от ул. Восточная до мкр."Касколовка" 
</t>
    </r>
    <r>
      <rPr>
        <u/>
        <sz val="14"/>
        <color theme="1"/>
        <rFont val="Times New Roman"/>
        <family val="1"/>
        <charset val="204"/>
      </rPr>
      <t>Дворовые территорий:</t>
    </r>
    <r>
      <rPr>
        <sz val="14"/>
        <color theme="1"/>
        <rFont val="Times New Roman"/>
        <family val="1"/>
        <charset val="204"/>
      </rPr>
      <t xml:space="preserve">
1.  Благоустройство дворовой территории ул.Воровского д.11,11А,13 
2.  Благоустройство дворовой территории ул.Крикковское шоссе д.6, 6а, 6б, 
ул.Воровского д.31А (выполнение в 2020 году, оплата в 2021 году)
3. Благоустройство дворовой территории по ул. Большая Советская д. 18, 20, 28, 30
Примечание: дворовые территории, не вошедшие в 2020 год, переносятся на 2021-2024 года
В 2020 году в целях отбора общественных территорий для благоустройства на 2021 год, администрацией в период 17 февраля 2020 года до 24 февраля 2020 года были проведены общественные обсуждения в форме рейтингового голосования на официальном сайте администрации МО «Кингисеппский муниципальный район» в информационно-телекоммуникационной сети интернет: www.kingisepplo.ru. 
Перечень общественных территорий, вынесенных на рейтинговое голосование для выявления общественного мнения:
1.  Благоустройство территории земельного участка, расположенного: пр. К.Маркса, за зданием ГДК, для организации ярмарочной площади.
2.  Комплексное благоустройство микрорайона «К» (с северо-запада ограничен улицей Воровского, с северо-востока – улицей Восточной, с юго-востока – проспектом Карла Маркса, с юго-запада – Крикковским шоссе);
3. Комплексное благоустройство микрорайона «Касколовка»;
4. Улица Строителей (зеленая зона перед домом № 16);
5. Благоустройство объекта культурного наследия «Летний сад»;
6. Прочие территории;
</t>
    </r>
    <r>
      <rPr>
        <u/>
        <sz val="14"/>
        <color theme="1"/>
        <rFont val="Times New Roman"/>
        <family val="1"/>
        <charset val="204"/>
      </rPr>
      <t>В 2021 году планируется выполнить:</t>
    </r>
    <r>
      <rPr>
        <sz val="14"/>
        <color theme="1"/>
        <rFont val="Times New Roman"/>
        <family val="1"/>
        <charset val="204"/>
      </rPr>
      <t xml:space="preserve">
• благоустройство общественной территории, прилегающей к Городскому дому культуры г. Кингисепп, этап № 1• благоустройство дворовой территории по ул. Большая Советская д. 18, 20, 28, 30
Подведены итоги открытого рейтингового голосования по выбору общественных территорий для участия в отборе на включение в федеральную программу «Формирование комфортной городской среды 2022 года» Министерства строительства РФ в рамках национального проекта «Жилье и городская среда». Рейтинговое голосование проходило в период с 15 января по 15 февраля 2021 г. 
</t>
    </r>
    <r>
      <rPr>
        <b/>
        <u/>
        <sz val="14"/>
        <color theme="1"/>
        <rFont val="Times New Roman"/>
        <family val="1"/>
        <charset val="204"/>
      </rPr>
      <t>МО «Кингисеппское городское поселение», представлены были 4 территории:</t>
    </r>
    <r>
      <rPr>
        <sz val="14"/>
        <color theme="1"/>
        <rFont val="Times New Roman"/>
        <family val="1"/>
        <charset val="204"/>
      </rPr>
      <t xml:space="preserve">
1.Территория площади Николаева (территория, прилегающая к Екатерининскому собору), 
2. Территория, прилегающей к Городскому дому культуры, этап № 2 (пр. Карла Маркса, д. 40) 3. территории сквера у Лютеранской церкви (ул. Воровского д. 19)   
4. Территория у д. 3а, 3б пр. Карла Маркса, площадь «Славы» 
</t>
    </r>
    <r>
      <rPr>
        <b/>
        <u/>
        <sz val="14"/>
        <color theme="1"/>
        <rFont val="Times New Roman"/>
        <family val="1"/>
        <charset val="204"/>
      </rPr>
      <t>Победителем для благоустройства стала территория</t>
    </r>
    <r>
      <rPr>
        <sz val="14"/>
        <color theme="1"/>
        <rFont val="Times New Roman"/>
        <family val="1"/>
        <charset val="204"/>
      </rPr>
      <t xml:space="preserve">, прилегающая к Городскому дому культуры, этап № 2 (г. Кингисепп, пр. Карла Маркса, д. 40) – 40,9%; 
Сам же дизайн-проект планируемой к реализаци территории выбран по результатам он-лайн голосования, проводимого на единой федеральной платформе в пеиод с 26 апреля по 30 мая 2021 года. В голосовании приняли участие более 4770 жителей г.Кингисеппа.
Администрацией МО "Кингисеппский муниципальный район" 21.06.2021 года подана заявка на участие в отборе муниципальных образоаний Ленинградской области на предоставление субсидий на реализацию мероприятий муниципальных программ формирование комфортной городской среды в 2022 году. Заявлена территория - </t>
    </r>
    <r>
      <rPr>
        <b/>
        <sz val="14"/>
        <color theme="1"/>
        <rFont val="Times New Roman"/>
        <family val="1"/>
        <charset val="204"/>
      </rPr>
      <t>Территория, прилегающая к Городскому дому культуры г.Кингисепп (этап № 2).</t>
    </r>
    <r>
      <rPr>
        <sz val="14"/>
        <color theme="1"/>
        <rFont val="Times New Roman"/>
        <family val="1"/>
        <charset val="204"/>
      </rPr>
      <t xml:space="preserve">
 </t>
    </r>
  </si>
  <si>
    <r>
      <rPr>
        <b/>
        <i/>
        <sz val="12"/>
        <color rgb="FF000000"/>
        <rFont val="Times New Roman"/>
        <family val="1"/>
        <charset val="204"/>
      </rPr>
      <t xml:space="preserve">Мероприятие 12
</t>
    </r>
    <r>
      <rPr>
        <sz val="12"/>
        <color rgb="FF000000"/>
        <rFont val="Times New Roman"/>
        <family val="1"/>
        <charset val="204"/>
      </rPr>
      <t>12 Расходы на уборку несанкционированных свалок (на акарицидную обработку, обработка от борщевика, участие в экологических акциях и субботниках,содержание мест(площадок) накопления ТКО в мкр.частного сектора )</t>
    </r>
  </si>
  <si>
    <r>
      <rPr>
        <u/>
        <sz val="9"/>
        <color rgb="FF000000"/>
        <rFont val="Times New Roman"/>
        <family val="1"/>
        <charset val="204"/>
      </rPr>
      <t>Мероприятие 3</t>
    </r>
    <r>
      <rPr>
        <sz val="9"/>
        <color rgb="FF000000"/>
        <rFont val="Times New Roman"/>
        <family val="1"/>
        <charset val="204"/>
      </rPr>
      <t xml:space="preserve">
Поддержание и улучшение санитарного и эстетического состояния территории города Кингисепп (ликвидация несанкционированных свалок, акариц.
обработка, борщевик, экол.акции и субботники, содержание мест (площадок) накопления ТКО в мкр.частного сектора)
</t>
    </r>
  </si>
  <si>
    <t>(внебюджетный источник)</t>
  </si>
  <si>
    <t xml:space="preserve">2021 год - </t>
  </si>
  <si>
    <t>(бюджет ЛО)</t>
  </si>
  <si>
    <t xml:space="preserve"> Приложение 12 2016</t>
  </si>
  <si>
    <t>Сумма Ошибок</t>
  </si>
  <si>
    <r>
      <t>«</t>
    </r>
    <r>
      <rPr>
        <u/>
        <sz val="14"/>
        <color rgb="FF000000"/>
        <rFont val="Times New Roman"/>
        <family val="1"/>
        <charset val="204"/>
      </rPr>
      <t>Строительство и реконструкция объектов водоснабжения и водоотведения
в муниципальном образовании «Кингисеппское городское поселение»</t>
    </r>
    <r>
      <rPr>
        <u/>
        <sz val="14"/>
        <color theme="1"/>
        <rFont val="Times New Roman"/>
        <family val="1"/>
        <charset val="204"/>
      </rPr>
      <t>» </t>
    </r>
  </si>
  <si>
    <t xml:space="preserve">Задача 1 Выполнение полного комплекса работ по проектированию, строительству, реконструкции и капитальному ремонту сетей и сооружений водоснабжения и водоотведения на территории Кингисеппского городского поселения                     </t>
  </si>
  <si>
    <r>
      <rPr>
        <b/>
        <i/>
        <sz val="12"/>
        <color rgb="FF000000"/>
        <rFont val="Times New Roman"/>
        <family val="1"/>
        <charset val="204"/>
      </rPr>
      <t xml:space="preserve">Мероприятие 13
</t>
    </r>
    <r>
      <rPr>
        <sz val="12"/>
        <color rgb="FF000000"/>
        <rFont val="Times New Roman"/>
        <family val="1"/>
        <charset val="204"/>
      </rPr>
      <t>Благоустройства территории города (благоустройство мемориального парка «Роща Пятисот», ремонт и благоустройство дворовых территорий,  благоустройство на территории избирательных округов, реализация мероприятий в соответствии с Областным законом № 126-оз от 30.11.2020 года «О присвоении городу Кингисеппу почетного звания Ленинградской области «Город воинской доблести», снос гаражей, водоотведение в микрорайонах,прочее благоустройство)</t>
    </r>
  </si>
  <si>
    <t>Реализация муниципальных 
программ (Оплата налога на имущество организаций и земельного налога)</t>
  </si>
  <si>
    <t>Реализация муниципальных 
программ (Обеспечение деятельности (услуги, работы) муниципальных учреждений)</t>
  </si>
  <si>
    <t>Подпрограмма
 Развитие инженерной, транспортной  и социальной инфраструктуры в районах массовой жилой застройки на территории МО «Кингисеппское городское поселение»</t>
  </si>
  <si>
    <r>
      <rPr>
        <b/>
        <u/>
        <sz val="11"/>
        <color rgb="FF000000"/>
        <rFont val="Times New Roman"/>
        <family val="1"/>
        <charset val="204"/>
      </rPr>
      <t xml:space="preserve">Адресный перечень на 2019-2024 года:
</t>
    </r>
    <r>
      <rPr>
        <b/>
        <sz val="11"/>
        <color rgb="FF000000"/>
        <rFont val="Times New Roman"/>
        <family val="1"/>
        <charset val="204"/>
      </rPr>
      <t>2019 год</t>
    </r>
    <r>
      <rPr>
        <sz val="11"/>
        <color rgb="FF000000"/>
        <rFont val="Times New Roman"/>
        <family val="1"/>
        <charset val="204"/>
      </rPr>
      <t xml:space="preserve">
Благоустройство дворовых территорий по адресам:
1. ул.Октябрьская д.14, 16
2. ул.Железнодорожная д.8а, 12, д.12а
3. ул.Крикковское шоссе д.41а, Химиков д.7- 7а, 9а
</t>
    </r>
    <r>
      <rPr>
        <b/>
        <sz val="11"/>
        <color rgb="FF000000"/>
        <rFont val="Times New Roman"/>
        <family val="1"/>
        <charset val="204"/>
      </rPr>
      <t xml:space="preserve">2020 год
</t>
    </r>
    <r>
      <rPr>
        <sz val="11"/>
        <color rgb="FF000000"/>
        <rFont val="Times New Roman"/>
        <family val="1"/>
        <charset val="204"/>
      </rPr>
      <t xml:space="preserve">Благоустройство дворовых территорий по адресам:
1. ул.Воровского д.11,11А,13 
2. ул.Крикковское шоссе д.6, 6а, 6б,  ул.Воровского  д.31А
</t>
    </r>
    <r>
      <rPr>
        <b/>
        <u/>
        <sz val="11"/>
        <color rgb="FF000000"/>
        <rFont val="Times New Roman"/>
        <family val="1"/>
        <charset val="204"/>
      </rPr>
      <t>Примечание:</t>
    </r>
    <r>
      <rPr>
        <sz val="11"/>
        <color rgb="FF000000"/>
        <rFont val="Times New Roman"/>
        <family val="1"/>
        <charset val="204"/>
      </rPr>
      <t xml:space="preserve"> дворовые территории, не вошедшие в 2020 год переносятся на 2021 год</t>
    </r>
  </si>
  <si>
    <r>
      <rPr>
        <b/>
        <i/>
        <sz val="12"/>
        <color rgb="FF000000"/>
        <rFont val="Times New Roman"/>
        <family val="1"/>
        <charset val="204"/>
      </rPr>
      <t>Мероприятие 1</t>
    </r>
    <r>
      <rPr>
        <b/>
        <sz val="12"/>
        <color rgb="FF000000"/>
        <rFont val="Times New Roman"/>
        <family val="1"/>
        <charset val="204"/>
      </rPr>
      <t xml:space="preserve">
</t>
    </r>
    <r>
      <rPr>
        <sz val="12"/>
        <color rgb="FF000000"/>
        <rFont val="Times New Roman"/>
        <family val="1"/>
        <charset val="204"/>
      </rPr>
      <t xml:space="preserve">Благоустройство общественных территорий:
</t>
    </r>
    <r>
      <rPr>
        <b/>
        <u/>
        <sz val="11"/>
        <color rgb="FF000000"/>
        <rFont val="Times New Roman"/>
        <family val="1"/>
        <charset val="204"/>
      </rPr>
      <t>Адресный перечень на 2017 год:</t>
    </r>
    <r>
      <rPr>
        <sz val="11"/>
        <color rgb="FF000000"/>
        <rFont val="Times New Roman"/>
        <family val="1"/>
        <charset val="204"/>
      </rPr>
      <t xml:space="preserve">
1. Благоустройство 
участка пешеходной зоны по ул. Октябрьская с устройством фонтана
</t>
    </r>
    <r>
      <rPr>
        <b/>
        <u/>
        <sz val="11"/>
        <color rgb="FF000000"/>
        <rFont val="Times New Roman"/>
        <family val="1"/>
        <charset val="204"/>
      </rPr>
      <t>Адресный перечень на 2018 год:</t>
    </r>
    <r>
      <rPr>
        <sz val="11"/>
        <color rgb="FF000000"/>
        <rFont val="Times New Roman"/>
        <family val="1"/>
        <charset val="204"/>
      </rPr>
      <t xml:space="preserve">
1. Благоустройство общественной территории (с установкой памятника и памятного знака к столетнему юбилею Пограничных войск) по адресу: г.Кингисепп, пр. Карла Маркса д. 6
2. Благоустройство общественной территории (сквер) по адресу: г.Кингисепп, Крикковское шоссе, у д.6а
3. Благоустройство общественной территории по адресу: пр. Карла Маркса (у памятника "Славы")
</t>
    </r>
    <r>
      <rPr>
        <b/>
        <u/>
        <sz val="11"/>
        <color rgb="FF000000"/>
        <rFont val="Times New Roman"/>
        <family val="1"/>
        <charset val="204"/>
      </rPr>
      <t>Адресный перечень на 2019 год:</t>
    </r>
    <r>
      <rPr>
        <sz val="11"/>
        <color rgb="FF000000"/>
        <rFont val="Times New Roman"/>
        <family val="1"/>
        <charset val="204"/>
      </rPr>
      <t xml:space="preserve">
1. Благоустройство привокзальной территории, прилегающей к ЖД станции «Кингисепп» по адресу: г. Кингисепп
</t>
    </r>
    <r>
      <rPr>
        <b/>
        <u/>
        <sz val="11"/>
        <color rgb="FF000000"/>
        <rFont val="Times New Roman"/>
        <family val="1"/>
        <charset val="204"/>
      </rPr>
      <t>Адресный перечень на 2020 год:</t>
    </r>
    <r>
      <rPr>
        <sz val="11"/>
        <color rgb="FF000000"/>
        <rFont val="Times New Roman"/>
        <family val="1"/>
        <charset val="204"/>
      </rPr>
      <t xml:space="preserve">
1. Комплексное благоустройство пешеходной зона от ул. Восточная до мкр."Касколовка"
 </t>
    </r>
    <r>
      <rPr>
        <b/>
        <u/>
        <sz val="11"/>
        <color rgb="FF000000"/>
        <rFont val="Times New Roman"/>
        <family val="1"/>
        <charset val="204"/>
      </rPr>
      <t xml:space="preserve">Адресный перечень на 2021 год: </t>
    </r>
    <r>
      <rPr>
        <u/>
        <sz val="11"/>
        <color rgb="FF000000"/>
        <rFont val="Times New Roman"/>
        <family val="1"/>
        <charset val="204"/>
      </rPr>
      <t xml:space="preserve">Благоустройство общественной территории, прилегающей к Городскому дому культуры г.Кингисепп, этап № 1 
</t>
    </r>
    <r>
      <rPr>
        <b/>
        <u/>
        <sz val="11"/>
        <color rgb="FF000000"/>
        <rFont val="Times New Roman"/>
        <family val="1"/>
        <charset val="204"/>
      </rPr>
      <t xml:space="preserve">Адресный перечень на 2022 год: 
</t>
    </r>
    <r>
      <rPr>
        <sz val="11"/>
        <color rgb="FF000000"/>
        <rFont val="Times New Roman"/>
        <family val="1"/>
        <charset val="204"/>
      </rPr>
      <t>Территория, прилегающая к Городскому дому культуры, этап № 2 (пр.Карла Маркса)</t>
    </r>
  </si>
  <si>
    <r>
      <rPr>
        <b/>
        <sz val="11"/>
        <color rgb="FF000000"/>
        <rFont val="Times New Roman"/>
        <family val="1"/>
        <charset val="204"/>
      </rPr>
      <t>2021-2024 года
3.</t>
    </r>
    <r>
      <rPr>
        <sz val="11"/>
        <color rgb="FF000000"/>
        <rFont val="Times New Roman"/>
        <family val="1"/>
        <charset val="204"/>
      </rPr>
      <t>Благоустройство дворовой территории по ул. Большая Советская д. 18, 20, 28, 30
4. Благоустройство 
дворовой территории ул.Восточная д.2а
5. Благоустройство 
ул.Крикковское шоссе д.  4/29</t>
    </r>
    <r>
      <rPr>
        <b/>
        <sz val="11"/>
        <color rgb="FF000000"/>
        <rFont val="Times New Roman"/>
        <family val="1"/>
        <charset val="204"/>
      </rPr>
      <t xml:space="preserve">
</t>
    </r>
    <r>
      <rPr>
        <sz val="11"/>
        <color rgb="FF000000"/>
        <rFont val="Times New Roman"/>
        <family val="1"/>
        <charset val="204"/>
      </rPr>
      <t xml:space="preserve">1.Благоустройство 
дворовой территории по адресу: пер. Аптекарский д.7, 3   ул. Железнодорожная д.4, 6,   пр.Карла Маркса д.4а
2. Благоустройство дворовой территории по адресу: г. Кингисепп, ул. Воровского д.33
3. Благоустройство дворовой территории ул.1-я Линия дома №12, 14 ул.Воровского д.22
4. Благоустройство ул.Ковалевского д.3, 5, 9
5. Благоустройство пр.К.Маркса д16/18
6. Благоустройство ул.Б.Советская д. 37/2
7. Благоустройство ул.Крикковское шоссе д.4/29
8. Благоустройство ул.Крикковское шоссе д.10, 12, 12А
9. Благоустройство ул.Театральная д.5
10. Благоустройство ул.Б.Советская д.6
11. Благоустройство придомовой территории по ул.Воровского д.5
12. Благоустройство придомовой территории по ул.Октябрьская д.6
15. Благоустройство придомовой территории Крикковское шоссе д.2
16. Благоустройство придомовой территории пр.К.Маркса д.15/15
</t>
    </r>
    <r>
      <rPr>
        <b/>
        <u/>
        <sz val="11"/>
        <color rgb="FF000000"/>
        <rFont val="Times New Roman"/>
        <family val="1"/>
        <charset val="204"/>
      </rPr>
      <t>Примечание</t>
    </r>
    <r>
      <rPr>
        <sz val="11"/>
        <color rgb="FF000000"/>
        <rFont val="Times New Roman"/>
        <family val="1"/>
        <charset val="204"/>
      </rPr>
      <t>: адресный перечень может меняться без внесения дополнительных изменений в программу.</t>
    </r>
  </si>
  <si>
    <r>
      <rPr>
        <b/>
        <i/>
        <sz val="8"/>
        <color rgb="FF000000"/>
        <rFont val="Times New Roman"/>
        <family val="1"/>
        <charset val="204"/>
      </rPr>
      <t xml:space="preserve">Мероприятие 2
</t>
    </r>
    <r>
      <rPr>
        <sz val="8"/>
        <color rgb="FF000000"/>
        <rFont val="Times New Roman"/>
        <family val="1"/>
        <charset val="204"/>
      </rPr>
      <t xml:space="preserve">Благоустройство дворовых территорий многоквартирных домов:
</t>
    </r>
    <r>
      <rPr>
        <b/>
        <u/>
        <sz val="8"/>
        <color rgb="FF000000"/>
        <rFont val="Times New Roman"/>
        <family val="1"/>
        <charset val="204"/>
      </rPr>
      <t>Адресный перечень на 2017 год:</t>
    </r>
    <r>
      <rPr>
        <sz val="8"/>
        <color rgb="FF000000"/>
        <rFont val="Times New Roman"/>
        <family val="1"/>
        <charset val="204"/>
      </rPr>
      <t xml:space="preserve">
1. ул.Б.Бульвар, д.4, 6, 8, 
ул. Крикковское шоссе д.18;
2. ул. Воровского, д.13,15,17;
3. ул. Воровского, д.24;
4. ул. Жукова, д. 12а;
5. ул. Восточная, д.6,6а,8,10,14;
6. ул. Б.Советская, д.43
7. пер.Аптекарский,д.7;
ул.Железнодорожная, д.4, 6.
</t>
    </r>
    <r>
      <rPr>
        <b/>
        <u/>
        <sz val="8"/>
        <color rgb="FF000000"/>
        <rFont val="Times New Roman"/>
        <family val="1"/>
        <charset val="204"/>
      </rPr>
      <t xml:space="preserve">Адресный перечень на 2018 год:
</t>
    </r>
    <r>
      <rPr>
        <sz val="8"/>
        <color rgb="FF000000"/>
        <rFont val="Times New Roman"/>
        <family val="1"/>
        <charset val="204"/>
      </rPr>
      <t>Благоустройство дворовых территорий по адресам:
1. ул. Б.Бульвар,  д.4, 6, 8 ,
Крикковское шосее д. 18 ,
Ковалевского д.2;
2. ул. Иванова д.21, 23, ул. Б. Советская д.6а;
3. ул. Жукова  д.12, 14, ул. 1-я Линия д.64, 2-я Линия д.49, 49а</t>
    </r>
  </si>
  <si>
    <r>
      <t xml:space="preserve">Утверждено
постановлением администрации
МО «Кингисеппский муниципальный район»
от 10.11.2015 года № 2487
            </t>
    </r>
    <r>
      <rPr>
        <i/>
        <sz val="12"/>
        <color theme="1"/>
        <rFont val="Times New Roman"/>
        <family val="1"/>
        <charset val="204"/>
      </rPr>
      <t xml:space="preserve"> (в редакции постановления администрации МО «Кингисеппский муниципальный район»
от 03.02.2022 года  № 195) 
(приложение)</t>
    </r>
  </si>
  <si>
    <t xml:space="preserve"> </t>
  </si>
</sst>
</file>

<file path=xl/styles.xml><?xml version="1.0" encoding="utf-8"?>
<styleSheet xmlns="http://schemas.openxmlformats.org/spreadsheetml/2006/main">
  <numFmts count="5">
    <numFmt numFmtId="164" formatCode="#,##0.0"/>
    <numFmt numFmtId="165" formatCode="0.0%"/>
    <numFmt numFmtId="166" formatCode="0.0"/>
    <numFmt numFmtId="167" formatCode="#,##0.0\ _₽"/>
    <numFmt numFmtId="168" formatCode="#,##0.00\ _₽"/>
  </numFmts>
  <fonts count="48">
    <font>
      <sz val="11"/>
      <color theme="1"/>
      <name val="Calibri"/>
      <family val="2"/>
      <scheme val="minor"/>
    </font>
    <font>
      <sz val="11"/>
      <color theme="1"/>
      <name val="Calibri"/>
      <family val="2"/>
      <charset val="204"/>
    </font>
    <font>
      <sz val="12"/>
      <color theme="1"/>
      <name val="Times New Roman"/>
      <family val="1"/>
      <charset val="204"/>
    </font>
    <font>
      <b/>
      <sz val="14"/>
      <color theme="1"/>
      <name val="Times New Roman"/>
      <family val="1"/>
      <charset val="204"/>
    </font>
    <font>
      <sz val="14"/>
      <color rgb="FF000000"/>
      <name val="Times New Roman"/>
      <family val="1"/>
      <charset val="204"/>
    </font>
    <font>
      <sz val="7"/>
      <color theme="1"/>
      <name val="Times New Roman"/>
      <family val="1"/>
      <charset val="204"/>
    </font>
    <font>
      <sz val="14"/>
      <color theme="1"/>
      <name val="Times New Roman"/>
      <family val="1"/>
      <charset val="204"/>
    </font>
    <font>
      <b/>
      <sz val="12"/>
      <color theme="1"/>
      <name val="Times New Roman"/>
      <family val="1"/>
      <charset val="204"/>
    </font>
    <font>
      <sz val="12"/>
      <color rgb="FF000000"/>
      <name val="Times New Roman"/>
      <family val="1"/>
      <charset val="204"/>
    </font>
    <font>
      <sz val="12"/>
      <color theme="1"/>
      <name val="Arial"/>
      <family val="2"/>
      <charset val="204"/>
    </font>
    <font>
      <b/>
      <sz val="12"/>
      <color rgb="FF000000"/>
      <name val="Times New Roman"/>
      <family val="1"/>
      <charset val="204"/>
    </font>
    <font>
      <i/>
      <u/>
      <sz val="14"/>
      <color theme="1"/>
      <name val="Times New Roman"/>
      <family val="1"/>
      <charset val="204"/>
    </font>
    <font>
      <sz val="12"/>
      <color theme="1"/>
      <name val="Calibri"/>
      <family val="2"/>
      <scheme val="minor"/>
    </font>
    <font>
      <u/>
      <sz val="14"/>
      <color theme="1"/>
      <name val="Times New Roman"/>
      <family val="1"/>
      <charset val="204"/>
    </font>
    <font>
      <b/>
      <i/>
      <u/>
      <sz val="14"/>
      <color theme="1"/>
      <name val="Times New Roman"/>
      <family val="1"/>
      <charset val="204"/>
    </font>
    <font>
      <b/>
      <u/>
      <sz val="14"/>
      <color theme="1"/>
      <name val="Times New Roman"/>
      <family val="1"/>
      <charset val="204"/>
    </font>
    <font>
      <sz val="10"/>
      <color theme="1"/>
      <name val="Times New Roman"/>
      <family val="1"/>
      <charset val="204"/>
    </font>
    <font>
      <sz val="12"/>
      <color theme="1"/>
      <name val="Symbol"/>
      <family val="1"/>
      <charset val="2"/>
    </font>
    <font>
      <sz val="10"/>
      <color rgb="FF000000"/>
      <name val="Times New Roman"/>
      <family val="1"/>
      <charset val="204"/>
    </font>
    <font>
      <b/>
      <sz val="10"/>
      <color rgb="FF000000"/>
      <name val="Times New Roman"/>
      <family val="1"/>
      <charset val="204"/>
    </font>
    <font>
      <u/>
      <sz val="14"/>
      <color rgb="FF000000"/>
      <name val="Times New Roman"/>
      <family val="1"/>
      <charset val="204"/>
    </font>
    <font>
      <vertAlign val="superscript"/>
      <sz val="14"/>
      <color theme="1"/>
      <name val="Times New Roman"/>
      <family val="1"/>
      <charset val="204"/>
    </font>
    <font>
      <b/>
      <u/>
      <sz val="12"/>
      <color rgb="FF000000"/>
      <name val="Times New Roman"/>
      <family val="1"/>
      <charset val="204"/>
    </font>
    <font>
      <i/>
      <u/>
      <sz val="12"/>
      <color theme="1"/>
      <name val="Times New Roman"/>
      <family val="1"/>
      <charset val="204"/>
    </font>
    <font>
      <sz val="8"/>
      <color theme="1"/>
      <name val="Calibri"/>
      <family val="2"/>
      <scheme val="minor"/>
    </font>
    <font>
      <i/>
      <sz val="10"/>
      <color theme="1"/>
      <name val="Times New Roman"/>
      <family val="1"/>
      <charset val="204"/>
    </font>
    <font>
      <b/>
      <i/>
      <sz val="12"/>
      <color rgb="FF000000"/>
      <name val="Times New Roman"/>
      <family val="1"/>
      <charset val="204"/>
    </font>
    <font>
      <sz val="9"/>
      <color rgb="FF000000"/>
      <name val="Times New Roman"/>
      <family val="1"/>
      <charset val="204"/>
    </font>
    <font>
      <b/>
      <u/>
      <sz val="11"/>
      <color rgb="FF000000"/>
      <name val="Times New Roman"/>
      <family val="1"/>
      <charset val="204"/>
    </font>
    <font>
      <sz val="11"/>
      <color rgb="FF000000"/>
      <name val="Times New Roman"/>
      <family val="1"/>
      <charset val="204"/>
    </font>
    <font>
      <b/>
      <sz val="11"/>
      <color rgb="FF000000"/>
      <name val="Times New Roman"/>
      <family val="1"/>
      <charset val="204"/>
    </font>
    <font>
      <b/>
      <sz val="9"/>
      <color rgb="FF000000"/>
      <name val="Times New Roman"/>
      <family val="1"/>
      <charset val="204"/>
    </font>
    <font>
      <sz val="11"/>
      <color theme="1"/>
      <name val="Times New Roman"/>
      <family val="1"/>
      <charset val="204"/>
    </font>
    <font>
      <b/>
      <sz val="12"/>
      <color rgb="FF333333"/>
      <name val="Times New Roman"/>
      <family val="1"/>
      <charset val="204"/>
    </font>
    <font>
      <b/>
      <sz val="9"/>
      <color theme="1"/>
      <name val="Times New Roman"/>
      <family val="1"/>
      <charset val="204"/>
    </font>
    <font>
      <sz val="9"/>
      <color theme="1"/>
      <name val="Times New Roman"/>
      <family val="1"/>
      <charset val="204"/>
    </font>
    <font>
      <b/>
      <sz val="10"/>
      <color theme="1"/>
      <name val="Times New Roman"/>
      <family val="1"/>
      <charset val="204"/>
    </font>
    <font>
      <u/>
      <sz val="9"/>
      <color rgb="FF000000"/>
      <name val="Times New Roman"/>
      <family val="1"/>
      <charset val="204"/>
    </font>
    <font>
      <u/>
      <sz val="11"/>
      <color rgb="FF000000"/>
      <name val="Times New Roman"/>
      <family val="1"/>
      <charset val="204"/>
    </font>
    <font>
      <sz val="11"/>
      <name val="Calibri"/>
      <family val="2"/>
      <scheme val="minor"/>
    </font>
    <font>
      <sz val="9"/>
      <color indexed="81"/>
      <name val="Tahoma"/>
      <charset val="1"/>
    </font>
    <font>
      <b/>
      <sz val="9"/>
      <color indexed="81"/>
      <name val="Tahoma"/>
      <charset val="1"/>
    </font>
    <font>
      <sz val="9"/>
      <color indexed="81"/>
      <name val="Tahoma"/>
      <family val="2"/>
      <charset val="204"/>
    </font>
    <font>
      <b/>
      <sz val="9"/>
      <color indexed="81"/>
      <name val="Tahoma"/>
      <family val="2"/>
      <charset val="204"/>
    </font>
    <font>
      <sz val="8"/>
      <color rgb="FF000000"/>
      <name val="Times New Roman"/>
      <family val="1"/>
      <charset val="204"/>
    </font>
    <font>
      <b/>
      <i/>
      <sz val="8"/>
      <color rgb="FF000000"/>
      <name val="Times New Roman"/>
      <family val="1"/>
      <charset val="204"/>
    </font>
    <font>
      <b/>
      <u/>
      <sz val="8"/>
      <color rgb="FF000000"/>
      <name val="Times New Roman"/>
      <family val="1"/>
      <charset val="204"/>
    </font>
    <font>
      <i/>
      <sz val="12"/>
      <color theme="1"/>
      <name val="Times New Roman"/>
      <family val="1"/>
      <charset val="204"/>
    </font>
  </fonts>
  <fills count="8">
    <fill>
      <patternFill patternType="none"/>
    </fill>
    <fill>
      <patternFill patternType="gray125"/>
    </fill>
    <fill>
      <patternFill patternType="solid">
        <fgColor theme="7"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theme="4" tint="0.79998168889431442"/>
        <bgColor indexed="64"/>
      </patternFill>
    </fill>
    <fill>
      <patternFill patternType="solid">
        <fgColor rgb="FF92D05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s>
  <cellStyleXfs count="1">
    <xf numFmtId="0" fontId="0" fillId="0" borderId="0"/>
  </cellStyleXfs>
  <cellXfs count="373">
    <xf numFmtId="0" fontId="0" fillId="0" borderId="0" xfId="0"/>
    <xf numFmtId="0" fontId="2" fillId="0" borderId="0" xfId="0" applyFont="1" applyAlignment="1">
      <alignment vertical="center"/>
    </xf>
    <xf numFmtId="0" fontId="2" fillId="0" borderId="0" xfId="0" applyFont="1" applyAlignment="1">
      <alignment horizontal="center" vertical="center" wrapText="1"/>
    </xf>
    <xf numFmtId="0" fontId="3" fillId="0" borderId="0" xfId="0" applyFont="1" applyAlignment="1">
      <alignment vertical="center" wrapText="1"/>
    </xf>
    <xf numFmtId="0" fontId="2" fillId="0" borderId="1"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9" fillId="0" borderId="1" xfId="0" applyFont="1" applyBorder="1" applyAlignment="1">
      <alignment horizontal="center" vertical="center" wrapText="1"/>
    </xf>
    <xf numFmtId="164" fontId="10" fillId="0" borderId="1" xfId="0" applyNumberFormat="1" applyFont="1" applyBorder="1" applyAlignment="1">
      <alignment horizontal="center" vertical="center" wrapText="1"/>
    </xf>
    <xf numFmtId="164" fontId="8" fillId="0" borderId="1" xfId="0" applyNumberFormat="1" applyFont="1" applyBorder="1" applyAlignment="1">
      <alignment horizontal="center" vertical="center" wrapText="1"/>
    </xf>
    <xf numFmtId="0" fontId="3" fillId="0" borderId="0" xfId="0" applyFont="1" applyAlignment="1">
      <alignment horizontal="justify" vertical="center" wrapText="1"/>
    </xf>
    <xf numFmtId="0" fontId="11" fillId="0" borderId="0" xfId="0" applyFont="1" applyAlignment="1">
      <alignment vertical="center" wrapText="1"/>
    </xf>
    <xf numFmtId="0" fontId="0" fillId="0" borderId="0" xfId="0" applyAlignment="1"/>
    <xf numFmtId="0" fontId="8" fillId="0" borderId="1" xfId="0" applyFont="1" applyBorder="1" applyAlignment="1">
      <alignment horizontal="left" vertical="center" wrapText="1"/>
    </xf>
    <xf numFmtId="165" fontId="12"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center" vertical="center" wrapText="1"/>
    </xf>
    <xf numFmtId="164" fontId="2" fillId="0" borderId="1" xfId="0" applyNumberFormat="1" applyFont="1" applyBorder="1" applyAlignment="1">
      <alignment horizontal="center" vertical="center" wrapText="1"/>
    </xf>
    <xf numFmtId="0" fontId="18" fillId="0" borderId="1" xfId="0" applyFont="1" applyBorder="1" applyAlignment="1">
      <alignment horizontal="center" vertical="center" wrapText="1"/>
    </xf>
    <xf numFmtId="164" fontId="19" fillId="0" borderId="1" xfId="0" applyNumberFormat="1" applyFont="1" applyBorder="1" applyAlignment="1">
      <alignment horizontal="center" vertical="center" wrapText="1"/>
    </xf>
    <xf numFmtId="164" fontId="18" fillId="0" borderId="1" xfId="0" applyNumberFormat="1" applyFont="1" applyBorder="1" applyAlignment="1">
      <alignment horizontal="center" vertical="center" wrapText="1"/>
    </xf>
    <xf numFmtId="0" fontId="19"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3" fillId="0" borderId="0" xfId="0" applyFont="1" applyBorder="1" applyAlignment="1">
      <alignment vertical="center" wrapText="1"/>
    </xf>
    <xf numFmtId="0" fontId="0" fillId="0" borderId="0" xfId="0" applyBorder="1"/>
    <xf numFmtId="0" fontId="8" fillId="0" borderId="0" xfId="0" applyFont="1" applyBorder="1" applyAlignment="1">
      <alignment vertical="center" wrapText="1"/>
    </xf>
    <xf numFmtId="49" fontId="16" fillId="0" borderId="1" xfId="0" applyNumberFormat="1" applyFont="1" applyBorder="1" applyAlignment="1">
      <alignment horizontal="center" vertical="center" wrapText="1"/>
    </xf>
    <xf numFmtId="0" fontId="8" fillId="0" borderId="1" xfId="0" applyFont="1" applyBorder="1" applyAlignment="1">
      <alignment horizontal="left" vertical="top" wrapText="1"/>
    </xf>
    <xf numFmtId="0" fontId="2" fillId="0" borderId="1" xfId="0" applyFont="1" applyBorder="1" applyAlignment="1">
      <alignment vertical="top" wrapText="1"/>
    </xf>
    <xf numFmtId="164" fontId="16" fillId="0" borderId="1" xfId="0" applyNumberFormat="1" applyFont="1" applyBorder="1" applyAlignment="1">
      <alignment horizontal="center" vertical="center" wrapText="1"/>
    </xf>
    <xf numFmtId="0" fontId="24" fillId="0" borderId="1" xfId="0" applyFont="1" applyBorder="1" applyAlignment="1">
      <alignment horizontal="center" vertical="center" wrapText="1"/>
    </xf>
    <xf numFmtId="0" fontId="2" fillId="0" borderId="1" xfId="0" applyFont="1" applyBorder="1" applyAlignment="1">
      <alignment horizontal="left" vertical="top" wrapText="1"/>
    </xf>
    <xf numFmtId="164" fontId="25" fillId="0" borderId="1" xfId="0" applyNumberFormat="1" applyFont="1" applyBorder="1" applyAlignment="1">
      <alignment horizontal="center" vertical="center" wrapText="1"/>
    </xf>
    <xf numFmtId="0" fontId="8" fillId="0" borderId="1" xfId="0" applyFont="1" applyBorder="1" applyAlignment="1">
      <alignment vertical="top" wrapText="1"/>
    </xf>
    <xf numFmtId="0" fontId="8" fillId="0" borderId="5" xfId="0" applyFont="1" applyBorder="1" applyAlignment="1">
      <alignment horizontal="left" vertical="top" wrapText="1"/>
    </xf>
    <xf numFmtId="164" fontId="10" fillId="0" borderId="1" xfId="0" applyNumberFormat="1" applyFont="1" applyBorder="1" applyAlignment="1">
      <alignment horizontal="center" vertical="center" wrapText="1"/>
    </xf>
    <xf numFmtId="0" fontId="27" fillId="0" borderId="1" xfId="0" applyFont="1" applyBorder="1" applyAlignment="1">
      <alignment horizontal="center" vertical="center" wrapText="1"/>
    </xf>
    <xf numFmtId="0" fontId="27" fillId="0" borderId="1" xfId="0" applyFont="1" applyBorder="1" applyAlignment="1">
      <alignment vertical="center" wrapText="1"/>
    </xf>
    <xf numFmtId="0" fontId="31" fillId="0" borderId="1" xfId="0" applyFont="1" applyBorder="1" applyAlignment="1">
      <alignment vertical="center" wrapText="1"/>
    </xf>
    <xf numFmtId="0" fontId="31" fillId="0" borderId="1" xfId="0" applyFont="1" applyBorder="1" applyAlignment="1">
      <alignment horizontal="center" vertical="center" wrapText="1"/>
    </xf>
    <xf numFmtId="164" fontId="31" fillId="2" borderId="1" xfId="0" applyNumberFormat="1" applyFont="1" applyFill="1" applyBorder="1" applyAlignment="1">
      <alignment horizontal="center" vertical="center" wrapText="1"/>
    </xf>
    <xf numFmtId="164" fontId="31" fillId="0" borderId="1" xfId="0" applyNumberFormat="1" applyFont="1" applyBorder="1" applyAlignment="1">
      <alignment horizontal="center" vertical="center" wrapText="1"/>
    </xf>
    <xf numFmtId="0" fontId="31" fillId="0" borderId="1" xfId="0" applyFont="1" applyBorder="1" applyAlignment="1">
      <alignment horizontal="justify" vertical="center" wrapText="1"/>
    </xf>
    <xf numFmtId="0" fontId="27" fillId="0" borderId="1" xfId="0" applyFont="1" applyBorder="1" applyAlignment="1">
      <alignment horizontal="justify" vertical="center" wrapText="1"/>
    </xf>
    <xf numFmtId="164" fontId="27" fillId="2" borderId="1" xfId="0" applyNumberFormat="1" applyFont="1" applyFill="1" applyBorder="1" applyAlignment="1">
      <alignment horizontal="center" vertical="center" wrapText="1"/>
    </xf>
    <xf numFmtId="164" fontId="31" fillId="3" borderId="1" xfId="0" applyNumberFormat="1" applyFont="1" applyFill="1" applyBorder="1" applyAlignment="1">
      <alignment horizontal="center" vertical="center" wrapText="1"/>
    </xf>
    <xf numFmtId="164" fontId="8" fillId="4" borderId="1" xfId="0" applyNumberFormat="1" applyFont="1" applyFill="1" applyBorder="1" applyAlignment="1">
      <alignment horizontal="center" vertical="center" wrapText="1"/>
    </xf>
    <xf numFmtId="164" fontId="0" fillId="0" borderId="0" xfId="0" applyNumberFormat="1"/>
    <xf numFmtId="0" fontId="27" fillId="0" borderId="1" xfId="0" applyFont="1" applyBorder="1" applyAlignment="1">
      <alignment horizontal="center" vertical="center" wrapText="1"/>
    </xf>
    <xf numFmtId="0" fontId="27"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10"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164" fontId="2" fillId="0" borderId="1" xfId="0" applyNumberFormat="1" applyFont="1" applyBorder="1" applyAlignment="1">
      <alignment horizontal="center" vertical="center" wrapText="1"/>
    </xf>
    <xf numFmtId="0" fontId="8" fillId="0" borderId="0" xfId="0" applyFont="1" applyBorder="1" applyAlignment="1">
      <alignment horizontal="center" vertical="center" wrapText="1"/>
    </xf>
    <xf numFmtId="0" fontId="3" fillId="0" borderId="0" xfId="0" applyFont="1" applyAlignment="1">
      <alignment horizontal="center" vertical="center"/>
    </xf>
    <xf numFmtId="0" fontId="21" fillId="0" borderId="0" xfId="0" applyFont="1" applyBorder="1" applyAlignment="1">
      <alignment horizontal="center" vertical="center"/>
    </xf>
    <xf numFmtId="0" fontId="15" fillId="0" borderId="0" xfId="0" applyFont="1" applyBorder="1" applyAlignment="1">
      <alignment horizontal="center" vertical="center" wrapText="1"/>
    </xf>
    <xf numFmtId="0" fontId="16" fillId="0" borderId="1" xfId="0" applyFont="1" applyBorder="1" applyAlignment="1">
      <alignment horizontal="center" vertical="center" wrapText="1"/>
    </xf>
    <xf numFmtId="49" fontId="16" fillId="0" borderId="1" xfId="0" applyNumberFormat="1" applyFont="1" applyBorder="1" applyAlignment="1">
      <alignment horizontal="center" vertical="center" wrapText="1"/>
    </xf>
    <xf numFmtId="164" fontId="10" fillId="0" borderId="1" xfId="0" applyNumberFormat="1" applyFont="1" applyBorder="1" applyAlignment="1">
      <alignment horizontal="center" vertical="center" wrapText="1"/>
    </xf>
    <xf numFmtId="0" fontId="8" fillId="0" borderId="3" xfId="0" applyFont="1" applyBorder="1" applyAlignment="1">
      <alignment horizontal="left" vertical="top" wrapText="1"/>
    </xf>
    <xf numFmtId="0" fontId="8" fillId="0" borderId="5" xfId="0" applyFont="1" applyBorder="1" applyAlignment="1">
      <alignment horizontal="left" vertical="top" wrapText="1"/>
    </xf>
    <xf numFmtId="0" fontId="8" fillId="0" borderId="4" xfId="0" applyFont="1" applyBorder="1" applyAlignment="1">
      <alignment horizontal="left" vertical="top" wrapText="1"/>
    </xf>
    <xf numFmtId="0" fontId="27" fillId="0" borderId="1" xfId="0" applyFont="1" applyBorder="1" applyAlignment="1">
      <alignment horizontal="center" vertical="center" wrapText="1"/>
    </xf>
    <xf numFmtId="0" fontId="31" fillId="0" borderId="1" xfId="0" applyFont="1" applyBorder="1" applyAlignment="1">
      <alignment vertical="center" wrapText="1"/>
    </xf>
    <xf numFmtId="0" fontId="27" fillId="0" borderId="1" xfId="0" applyFont="1" applyBorder="1" applyAlignment="1">
      <alignment vertical="center" wrapText="1"/>
    </xf>
    <xf numFmtId="0" fontId="31" fillId="0" borderId="1" xfId="0" applyFont="1" applyBorder="1" applyAlignment="1">
      <alignment horizontal="center" vertical="center" wrapText="1"/>
    </xf>
    <xf numFmtId="0" fontId="10" fillId="0" borderId="3" xfId="0" applyFont="1" applyBorder="1" applyAlignment="1">
      <alignment horizontal="center" vertical="center" wrapText="1"/>
    </xf>
    <xf numFmtId="0" fontId="8" fillId="4" borderId="1" xfId="0" applyFont="1" applyFill="1" applyBorder="1" applyAlignment="1">
      <alignment horizontal="center" vertical="center" wrapText="1"/>
    </xf>
    <xf numFmtId="166" fontId="8" fillId="4" borderId="1" xfId="0" applyNumberFormat="1" applyFont="1" applyFill="1" applyBorder="1" applyAlignment="1">
      <alignment horizontal="center" vertical="center" wrapText="1"/>
    </xf>
    <xf numFmtId="0" fontId="0" fillId="0" borderId="0" xfId="0" applyBorder="1" applyAlignment="1">
      <alignment vertical="top"/>
    </xf>
    <xf numFmtId="0" fontId="2" fillId="0" borderId="1" xfId="0" applyFont="1" applyBorder="1" applyAlignment="1">
      <alignment vertical="center" wrapText="1"/>
    </xf>
    <xf numFmtId="0" fontId="8" fillId="0" borderId="1" xfId="0" applyFont="1" applyBorder="1" applyAlignment="1">
      <alignment horizontal="left"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top" wrapText="1"/>
    </xf>
    <xf numFmtId="164" fontId="10" fillId="0" borderId="1" xfId="0" applyNumberFormat="1" applyFont="1" applyBorder="1" applyAlignment="1">
      <alignment horizontal="center" vertical="center" wrapText="1"/>
    </xf>
    <xf numFmtId="0" fontId="31" fillId="0" borderId="1" xfId="0" applyFont="1" applyBorder="1" applyAlignment="1">
      <alignment vertical="center" wrapText="1"/>
    </xf>
    <xf numFmtId="0" fontId="2" fillId="0" borderId="0" xfId="0" applyFont="1" applyBorder="1" applyAlignment="1">
      <alignment vertical="center" wrapText="1"/>
    </xf>
    <xf numFmtId="0" fontId="2" fillId="0" borderId="0" xfId="0" applyFont="1" applyBorder="1" applyAlignment="1">
      <alignment horizontal="center" vertical="center" wrapText="1"/>
    </xf>
    <xf numFmtId="4" fontId="0" fillId="0" borderId="0" xfId="0" applyNumberFormat="1"/>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vertical="top" wrapText="1"/>
    </xf>
    <xf numFmtId="0" fontId="8" fillId="0" borderId="1" xfId="0" applyFont="1" applyBorder="1" applyAlignment="1">
      <alignment horizontal="center" vertical="center" wrapText="1"/>
    </xf>
    <xf numFmtId="0" fontId="8" fillId="0" borderId="1" xfId="0" applyFont="1" applyBorder="1" applyAlignment="1">
      <alignment horizontal="left" vertical="top" wrapText="1"/>
    </xf>
    <xf numFmtId="0" fontId="2" fillId="0" borderId="1" xfId="0" applyFont="1" applyBorder="1" applyAlignment="1">
      <alignment horizontal="left" vertical="top" wrapText="1"/>
    </xf>
    <xf numFmtId="166" fontId="16" fillId="0" borderId="1" xfId="0" applyNumberFormat="1" applyFont="1" applyBorder="1" applyAlignment="1">
      <alignment horizontal="center" vertical="center" wrapText="1"/>
    </xf>
    <xf numFmtId="2" fontId="0" fillId="0" borderId="0" xfId="0" applyNumberFormat="1"/>
    <xf numFmtId="0" fontId="2" fillId="0" borderId="1" xfId="0" applyFont="1" applyBorder="1" applyAlignment="1">
      <alignment horizontal="center" vertical="center" wrapText="1"/>
    </xf>
    <xf numFmtId="0" fontId="8" fillId="0" borderId="1" xfId="0" applyFont="1" applyBorder="1" applyAlignment="1">
      <alignment horizontal="left" vertical="top" wrapText="1"/>
    </xf>
    <xf numFmtId="0" fontId="16" fillId="0" borderId="1" xfId="0" applyFont="1" applyBorder="1" applyAlignment="1">
      <alignment horizontal="center" vertical="center" wrapText="1"/>
    </xf>
    <xf numFmtId="0" fontId="2" fillId="0" borderId="1" xfId="0" applyFont="1" applyBorder="1" applyAlignment="1">
      <alignment horizontal="left" vertical="top" wrapText="1"/>
    </xf>
    <xf numFmtId="49" fontId="16" fillId="0" borderId="1" xfId="0" applyNumberFormat="1" applyFont="1" applyBorder="1" applyAlignment="1">
      <alignment horizontal="center" vertical="center" wrapText="1"/>
    </xf>
    <xf numFmtId="0" fontId="23" fillId="0" borderId="1" xfId="0" applyFont="1" applyBorder="1" applyAlignment="1">
      <alignment wrapText="1"/>
    </xf>
    <xf numFmtId="0" fontId="23" fillId="0" borderId="1" xfId="0" applyFont="1" applyBorder="1" applyAlignment="1">
      <alignment vertical="top" wrapText="1"/>
    </xf>
    <xf numFmtId="164" fontId="0" fillId="0" borderId="0" xfId="0" applyNumberFormat="1" applyBorder="1"/>
    <xf numFmtId="166" fontId="27" fillId="0" borderId="1" xfId="0" applyNumberFormat="1" applyFont="1" applyBorder="1" applyAlignment="1">
      <alignment horizontal="center" vertical="center" wrapText="1"/>
    </xf>
    <xf numFmtId="166" fontId="0" fillId="0" borderId="0" xfId="0" applyNumberFormat="1"/>
    <xf numFmtId="167" fontId="2" fillId="4" borderId="1" xfId="0" applyNumberFormat="1" applyFont="1" applyFill="1" applyBorder="1" applyAlignment="1">
      <alignment horizontal="center" vertical="center" wrapText="1"/>
    </xf>
    <xf numFmtId="164" fontId="2" fillId="0" borderId="4" xfId="0" applyNumberFormat="1" applyFont="1" applyBorder="1" applyAlignment="1">
      <alignment vertical="center" wrapText="1"/>
    </xf>
    <xf numFmtId="164" fontId="2" fillId="0" borderId="3" xfId="0" applyNumberFormat="1" applyFont="1" applyBorder="1" applyAlignment="1">
      <alignment horizontal="center" vertical="center" wrapText="1"/>
    </xf>
    <xf numFmtId="164" fontId="2" fillId="0" borderId="4"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27" fillId="0" borderId="1" xfId="0" applyFont="1" applyBorder="1" applyAlignment="1">
      <alignment horizontal="center" vertical="center" wrapText="1"/>
    </xf>
    <xf numFmtId="0" fontId="27" fillId="0" borderId="1" xfId="0" applyFont="1" applyBorder="1" applyAlignment="1">
      <alignment vertical="center" wrapText="1"/>
    </xf>
    <xf numFmtId="0" fontId="31" fillId="0" borderId="1" xfId="0" applyFont="1" applyBorder="1" applyAlignment="1">
      <alignment horizontal="center" vertical="center" wrapText="1"/>
    </xf>
    <xf numFmtId="0" fontId="31" fillId="0" borderId="1" xfId="0" applyFont="1" applyBorder="1" applyAlignment="1">
      <alignment vertical="center" wrapText="1"/>
    </xf>
    <xf numFmtId="167" fontId="8" fillId="0" borderId="2" xfId="0" applyNumberFormat="1" applyFont="1" applyBorder="1" applyAlignment="1">
      <alignment horizontal="center" vertical="center" wrapText="1"/>
    </xf>
    <xf numFmtId="167" fontId="31" fillId="0" borderId="1" xfId="0" applyNumberFormat="1" applyFont="1" applyBorder="1" applyAlignment="1">
      <alignment horizontal="center" vertical="center" wrapText="1"/>
    </xf>
    <xf numFmtId="167" fontId="27" fillId="2" borderId="1" xfId="0" applyNumberFormat="1" applyFont="1" applyFill="1" applyBorder="1" applyAlignment="1">
      <alignment horizontal="center" vertical="center" wrapText="1"/>
    </xf>
    <xf numFmtId="164" fontId="27" fillId="3" borderId="1" xfId="0" applyNumberFormat="1" applyFont="1" applyFill="1" applyBorder="1" applyAlignment="1">
      <alignment horizontal="center" vertical="center" wrapText="1"/>
    </xf>
    <xf numFmtId="167" fontId="31" fillId="3" borderId="1" xfId="0" applyNumberFormat="1" applyFont="1" applyFill="1" applyBorder="1" applyAlignment="1">
      <alignment horizontal="center" vertical="center" wrapText="1"/>
    </xf>
    <xf numFmtId="167" fontId="34" fillId="0" borderId="1" xfId="0" applyNumberFormat="1" applyFont="1" applyBorder="1" applyAlignment="1">
      <alignment horizontal="center" vertical="center" wrapText="1"/>
    </xf>
    <xf numFmtId="167" fontId="35" fillId="2" borderId="1" xfId="0" applyNumberFormat="1" applyFont="1" applyFill="1" applyBorder="1" applyAlignment="1">
      <alignment horizontal="center" vertical="center" wrapText="1"/>
    </xf>
    <xf numFmtId="0" fontId="34" fillId="0" borderId="1" xfId="0" applyFont="1" applyBorder="1" applyAlignment="1">
      <alignment horizontal="center" vertical="center" wrapText="1"/>
    </xf>
    <xf numFmtId="167" fontId="0" fillId="0" borderId="0" xfId="0" applyNumberFormat="1"/>
    <xf numFmtId="168" fontId="0" fillId="0" borderId="0" xfId="0" applyNumberFormat="1"/>
    <xf numFmtId="0" fontId="39" fillId="7" borderId="0" xfId="0" applyFont="1" applyFill="1"/>
    <xf numFmtId="164" fontId="39" fillId="7" borderId="0" xfId="0" applyNumberFormat="1" applyFont="1" applyFill="1"/>
    <xf numFmtId="0" fontId="0" fillId="7" borderId="0" xfId="0" applyFill="1"/>
    <xf numFmtId="164" fontId="0" fillId="7" borderId="0" xfId="0" applyNumberFormat="1" applyFill="1"/>
    <xf numFmtId="164" fontId="0" fillId="4" borderId="0" xfId="0" applyNumberFormat="1" applyFill="1"/>
    <xf numFmtId="167" fontId="0" fillId="4" borderId="0" xfId="0" applyNumberFormat="1" applyFill="1"/>
    <xf numFmtId="167" fontId="8" fillId="4" borderId="1" xfId="0" applyNumberFormat="1" applyFont="1" applyFill="1" applyBorder="1" applyAlignment="1">
      <alignment horizontal="center" vertical="center" wrapText="1"/>
    </xf>
    <xf numFmtId="167" fontId="8" fillId="4" borderId="2" xfId="0" applyNumberFormat="1" applyFont="1" applyFill="1" applyBorder="1" applyAlignment="1">
      <alignment horizontal="center" vertical="center" wrapText="1"/>
    </xf>
    <xf numFmtId="0" fontId="0" fillId="3" borderId="0" xfId="0" applyFill="1"/>
    <xf numFmtId="164" fontId="8" fillId="3" borderId="0" xfId="0" applyNumberFormat="1" applyFont="1" applyFill="1" applyBorder="1" applyAlignment="1">
      <alignment horizontal="center" vertical="center" wrapText="1"/>
    </xf>
    <xf numFmtId="167" fontId="2" fillId="3" borderId="0" xfId="0" applyNumberFormat="1" applyFont="1" applyFill="1" applyBorder="1" applyAlignment="1">
      <alignment horizontal="center" vertical="center" wrapText="1"/>
    </xf>
    <xf numFmtId="164" fontId="2" fillId="4" borderId="1" xfId="0" applyNumberFormat="1" applyFont="1" applyFill="1" applyBorder="1" applyAlignment="1">
      <alignment horizontal="center" vertical="center" wrapText="1"/>
    </xf>
    <xf numFmtId="0" fontId="27" fillId="0" borderId="1" xfId="0" applyFont="1" applyBorder="1" applyAlignment="1">
      <alignment horizontal="center" vertical="center" wrapText="1"/>
    </xf>
    <xf numFmtId="0" fontId="27" fillId="0" borderId="1" xfId="0" applyFont="1" applyBorder="1" applyAlignment="1">
      <alignment vertical="center" wrapText="1"/>
    </xf>
    <xf numFmtId="0" fontId="31" fillId="0" borderId="1" xfId="0" applyFont="1" applyBorder="1" applyAlignment="1">
      <alignment horizontal="center" vertical="center" wrapText="1"/>
    </xf>
    <xf numFmtId="0" fontId="31" fillId="0" borderId="1" xfId="0" applyFont="1" applyBorder="1" applyAlignment="1">
      <alignment vertical="center" wrapText="1"/>
    </xf>
    <xf numFmtId="0" fontId="24" fillId="0" borderId="3" xfId="0" applyFont="1" applyBorder="1" applyAlignment="1">
      <alignment horizontal="center" vertical="center" wrapText="1"/>
    </xf>
    <xf numFmtId="0" fontId="2" fillId="3" borderId="1" xfId="0" applyFont="1" applyFill="1" applyBorder="1" applyAlignment="1">
      <alignment horizontal="center" vertical="center" wrapText="1"/>
    </xf>
    <xf numFmtId="167" fontId="2" fillId="3" borderId="1" xfId="0" applyNumberFormat="1" applyFont="1" applyFill="1" applyBorder="1" applyAlignment="1">
      <alignment horizontal="center" vertical="center" wrapText="1"/>
    </xf>
    <xf numFmtId="167" fontId="2" fillId="3" borderId="4" xfId="0" applyNumberFormat="1" applyFont="1" applyFill="1" applyBorder="1" applyAlignment="1">
      <alignment horizontal="center" vertical="center" wrapText="1"/>
    </xf>
    <xf numFmtId="167" fontId="2" fillId="3" borderId="9" xfId="0" applyNumberFormat="1" applyFont="1" applyFill="1" applyBorder="1" applyAlignment="1">
      <alignment horizontal="center" vertical="center" wrapText="1"/>
    </xf>
    <xf numFmtId="167" fontId="2" fillId="3" borderId="4" xfId="0" applyNumberFormat="1" applyFont="1" applyFill="1" applyBorder="1" applyAlignment="1">
      <alignment vertical="center" wrapText="1"/>
    </xf>
    <xf numFmtId="0" fontId="2"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8" fillId="0" borderId="1" xfId="0" applyFont="1" applyBorder="1" applyAlignment="1">
      <alignment horizontal="left" vertical="top" wrapText="1"/>
    </xf>
    <xf numFmtId="0" fontId="8" fillId="0" borderId="1" xfId="0" applyFont="1" applyBorder="1" applyAlignment="1">
      <alignment horizontal="center" vertical="center" wrapText="1"/>
    </xf>
    <xf numFmtId="0" fontId="8" fillId="0" borderId="3" xfId="0" applyFont="1" applyBorder="1" applyAlignment="1">
      <alignment horizontal="left" vertical="top" wrapText="1"/>
    </xf>
    <xf numFmtId="0" fontId="10" fillId="0" borderId="1" xfId="0" applyFont="1" applyBorder="1" applyAlignment="1">
      <alignment horizontal="left" vertical="top" wrapText="1"/>
    </xf>
    <xf numFmtId="0" fontId="10" fillId="0" borderId="4" xfId="0" applyFont="1" applyBorder="1" applyAlignment="1">
      <alignment horizontal="center" vertical="center" wrapText="1"/>
    </xf>
    <xf numFmtId="0" fontId="8" fillId="0" borderId="1" xfId="0" applyFont="1" applyBorder="1" applyAlignment="1">
      <alignment vertical="top" wrapText="1"/>
    </xf>
    <xf numFmtId="167" fontId="8" fillId="0" borderId="1" xfId="0" applyNumberFormat="1" applyFont="1" applyBorder="1" applyAlignment="1">
      <alignment horizontal="center" vertical="center" wrapText="1"/>
    </xf>
    <xf numFmtId="0" fontId="27" fillId="0" borderId="1" xfId="0" applyFont="1" applyBorder="1" applyAlignment="1">
      <alignment horizontal="center" vertical="center" wrapText="1"/>
    </xf>
    <xf numFmtId="0" fontId="27" fillId="0" borderId="1" xfId="0" applyFont="1" applyBorder="1" applyAlignment="1">
      <alignment vertical="center" wrapText="1"/>
    </xf>
    <xf numFmtId="168" fontId="2" fillId="0" borderId="1" xfId="0" applyNumberFormat="1" applyFont="1" applyBorder="1" applyAlignment="1">
      <alignment horizontal="center" vertical="center" wrapText="1"/>
    </xf>
    <xf numFmtId="0" fontId="10" fillId="0" borderId="5" xfId="0" applyFont="1" applyBorder="1" applyAlignment="1">
      <alignment horizontal="center" vertical="center" wrapText="1"/>
    </xf>
    <xf numFmtId="0" fontId="2" fillId="6"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10" fillId="0" borderId="4" xfId="0" applyFont="1" applyBorder="1" applyAlignment="1">
      <alignment horizontal="left" vertical="top" wrapText="1"/>
    </xf>
    <xf numFmtId="0" fontId="7" fillId="0" borderId="1" xfId="0" applyFont="1" applyBorder="1" applyAlignment="1">
      <alignment horizontal="center" vertical="top" wrapText="1"/>
    </xf>
    <xf numFmtId="0" fontId="10" fillId="3" borderId="1" xfId="0" applyFont="1" applyFill="1" applyBorder="1" applyAlignment="1">
      <alignment horizontal="left" vertical="center" wrapText="1"/>
    </xf>
    <xf numFmtId="0" fontId="8" fillId="6" borderId="1" xfId="0" applyFont="1" applyFill="1" applyBorder="1" applyAlignment="1">
      <alignment horizontal="left" vertical="center" wrapText="1"/>
    </xf>
    <xf numFmtId="0" fontId="10" fillId="3" borderId="1" xfId="0" applyFont="1" applyFill="1" applyBorder="1" applyAlignment="1">
      <alignment horizontal="left" vertical="top" wrapText="1"/>
    </xf>
    <xf numFmtId="0" fontId="10" fillId="3" borderId="1"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167" fontId="36" fillId="5" borderId="1" xfId="0" applyNumberFormat="1" applyFont="1" applyFill="1" applyBorder="1" applyAlignment="1">
      <alignment horizontal="center" vertical="center" wrapText="1"/>
    </xf>
    <xf numFmtId="0" fontId="36" fillId="5" borderId="1" xfId="0" applyFont="1" applyFill="1" applyBorder="1" applyAlignment="1">
      <alignment horizontal="center" vertical="center" wrapText="1"/>
    </xf>
    <xf numFmtId="167" fontId="36" fillId="3" borderId="1" xfId="0" applyNumberFormat="1" applyFont="1" applyFill="1" applyBorder="1" applyAlignment="1">
      <alignment horizontal="center" vertical="center" wrapText="1"/>
    </xf>
    <xf numFmtId="167" fontId="16" fillId="2" borderId="1" xfId="0" applyNumberFormat="1" applyFont="1" applyFill="1" applyBorder="1" applyAlignment="1">
      <alignment horizontal="center" vertical="center" wrapText="1"/>
    </xf>
    <xf numFmtId="0" fontId="2" fillId="0" borderId="14" xfId="0" applyFont="1" applyBorder="1" applyAlignment="1">
      <alignment horizontal="left" wrapText="1"/>
    </xf>
    <xf numFmtId="0" fontId="2" fillId="0" borderId="12" xfId="0" applyFont="1" applyBorder="1" applyAlignment="1">
      <alignment horizontal="left" wrapText="1"/>
    </xf>
    <xf numFmtId="0" fontId="2" fillId="0" borderId="9" xfId="0" applyFont="1" applyBorder="1" applyAlignment="1">
      <alignment horizontal="left" wrapText="1"/>
    </xf>
    <xf numFmtId="0" fontId="2" fillId="0" borderId="13" xfId="0" applyFont="1" applyBorder="1" applyAlignment="1">
      <alignment horizontal="left" wrapText="1"/>
    </xf>
    <xf numFmtId="0" fontId="2" fillId="0" borderId="0" xfId="0" applyFont="1" applyBorder="1" applyAlignment="1">
      <alignment horizontal="left" wrapText="1"/>
    </xf>
    <xf numFmtId="0" fontId="2" fillId="0" borderId="10" xfId="0" applyFont="1" applyBorder="1" applyAlignment="1">
      <alignment horizontal="left" wrapText="1"/>
    </xf>
    <xf numFmtId="0" fontId="2" fillId="0" borderId="15" xfId="0" applyFont="1" applyBorder="1" applyAlignment="1">
      <alignment horizontal="left" wrapText="1"/>
    </xf>
    <xf numFmtId="0" fontId="2" fillId="0" borderId="8" xfId="0" applyFont="1" applyBorder="1" applyAlignment="1">
      <alignment horizontal="left" wrapText="1"/>
    </xf>
    <xf numFmtId="0" fontId="2" fillId="0" borderId="11" xfId="0" applyFont="1" applyBorder="1" applyAlignment="1">
      <alignment horizontal="left" wrapText="1"/>
    </xf>
    <xf numFmtId="0" fontId="2" fillId="0" borderId="3" xfId="0" applyFont="1" applyBorder="1" applyAlignment="1">
      <alignment vertical="center" wrapText="1"/>
    </xf>
    <xf numFmtId="0" fontId="2" fillId="0" borderId="5" xfId="0" applyFont="1" applyBorder="1" applyAlignment="1">
      <alignment vertical="center" wrapText="1"/>
    </xf>
    <xf numFmtId="0" fontId="2" fillId="0" borderId="4"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1"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1" xfId="0" applyFont="1" applyBorder="1" applyAlignment="1">
      <alignment horizontal="center" vertical="center" wrapText="1"/>
    </xf>
    <xf numFmtId="0" fontId="2" fillId="0" borderId="3" xfId="0" applyFont="1" applyBorder="1" applyAlignment="1">
      <alignment horizontal="left" vertical="center" wrapText="1"/>
    </xf>
    <xf numFmtId="0" fontId="2" fillId="0" borderId="5" xfId="0" applyFont="1" applyBorder="1" applyAlignment="1">
      <alignment horizontal="left" vertical="center" wrapText="1"/>
    </xf>
    <xf numFmtId="0" fontId="2" fillId="0" borderId="4" xfId="0" applyFont="1" applyBorder="1" applyAlignment="1">
      <alignment horizontal="left"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Border="1" applyAlignment="1">
      <alignment horizontal="center" vertical="center" wrapText="1"/>
    </xf>
    <xf numFmtId="0" fontId="6" fillId="0" borderId="0" xfId="0" applyFont="1" applyAlignment="1">
      <alignment horizontal="left" vertical="top" wrapText="1"/>
    </xf>
    <xf numFmtId="0" fontId="6" fillId="0" borderId="0" xfId="0" applyFont="1" applyAlignment="1">
      <alignment horizontal="justify" vertical="top" wrapText="1"/>
    </xf>
    <xf numFmtId="0" fontId="3" fillId="0" borderId="0" xfId="0" applyFont="1" applyAlignment="1">
      <alignment horizontal="justify" vertical="top" wrapText="1"/>
    </xf>
    <xf numFmtId="0" fontId="6" fillId="0" borderId="0" xfId="0" applyFont="1" applyAlignment="1">
      <alignment horizontal="justify" vertical="center" wrapText="1"/>
    </xf>
    <xf numFmtId="49" fontId="6" fillId="0" borderId="0" xfId="0" applyNumberFormat="1" applyFont="1" applyAlignment="1">
      <alignment horizontal="left" vertical="center" wrapText="1"/>
    </xf>
    <xf numFmtId="0" fontId="3" fillId="0" borderId="0" xfId="0" applyFont="1" applyAlignment="1">
      <alignment horizontal="center" vertical="top" wrapText="1"/>
    </xf>
    <xf numFmtId="49" fontId="6" fillId="0" borderId="0" xfId="0" applyNumberFormat="1" applyFont="1" applyAlignment="1">
      <alignment horizontal="left" vertical="top" wrapText="1"/>
    </xf>
    <xf numFmtId="49" fontId="6" fillId="0" borderId="0" xfId="0" applyNumberFormat="1" applyFont="1" applyAlignment="1">
      <alignment horizontal="justify" vertical="top" wrapText="1"/>
    </xf>
    <xf numFmtId="0" fontId="6" fillId="0" borderId="0" xfId="0" applyNumberFormat="1" applyFont="1" applyAlignment="1">
      <alignment horizontal="justify" vertical="top" wrapText="1"/>
    </xf>
    <xf numFmtId="0" fontId="11" fillId="0" borderId="0" xfId="0" applyFont="1" applyAlignment="1">
      <alignment horizontal="center" vertical="top" wrapText="1"/>
    </xf>
    <xf numFmtId="0" fontId="0" fillId="0" borderId="0" xfId="0" applyAlignment="1">
      <alignment horizontal="center"/>
    </xf>
    <xf numFmtId="0" fontId="11" fillId="0" borderId="0" xfId="0" applyFont="1" applyAlignment="1">
      <alignment horizontal="center" wrapText="1"/>
    </xf>
    <xf numFmtId="0" fontId="3" fillId="0" borderId="0" xfId="0" applyFont="1" applyAlignment="1">
      <alignment horizontal="justify" wrapText="1"/>
    </xf>
    <xf numFmtId="49" fontId="11" fillId="0" borderId="0" xfId="0" applyNumberFormat="1" applyFont="1" applyAlignment="1">
      <alignment horizontal="justify" vertical="center" wrapText="1"/>
    </xf>
    <xf numFmtId="49" fontId="6" fillId="0" borderId="0" xfId="0" applyNumberFormat="1" applyFont="1" applyAlignment="1">
      <alignment horizontal="justify" vertical="center" wrapText="1"/>
    </xf>
    <xf numFmtId="49" fontId="14" fillId="0" borderId="0" xfId="0" applyNumberFormat="1" applyFont="1" applyAlignment="1">
      <alignment horizontal="justify" vertical="top" wrapText="1"/>
    </xf>
    <xf numFmtId="0" fontId="15" fillId="0" borderId="0" xfId="0" applyFont="1" applyAlignment="1">
      <alignment horizontal="justify" vertical="top" wrapText="1"/>
    </xf>
    <xf numFmtId="0" fontId="3" fillId="0" borderId="0" xfId="0" applyFont="1" applyAlignment="1">
      <alignment horizontal="justify"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2" xfId="0" applyFont="1" applyBorder="1" applyAlignment="1">
      <alignment horizontal="center" vertical="center" wrapText="1"/>
    </xf>
    <xf numFmtId="0" fontId="17" fillId="0" borderId="6" xfId="0" applyFont="1" applyBorder="1" applyAlignment="1">
      <alignment horizontal="left" vertical="center" wrapText="1"/>
    </xf>
    <xf numFmtId="0" fontId="17" fillId="0" borderId="7" xfId="0" applyFont="1" applyBorder="1" applyAlignment="1">
      <alignment horizontal="left" vertical="center" wrapText="1"/>
    </xf>
    <xf numFmtId="0" fontId="17" fillId="0" borderId="2" xfId="0" applyFont="1" applyBorder="1" applyAlignment="1">
      <alignment horizontal="left" vertical="center" wrapText="1"/>
    </xf>
    <xf numFmtId="0" fontId="17" fillId="0" borderId="6" xfId="0" applyFont="1" applyBorder="1" applyAlignment="1">
      <alignment horizontal="left" vertical="top" wrapText="1"/>
    </xf>
    <xf numFmtId="0" fontId="17" fillId="0" borderId="7" xfId="0" applyFont="1" applyBorder="1" applyAlignment="1">
      <alignment horizontal="left" vertical="top" wrapText="1"/>
    </xf>
    <xf numFmtId="0" fontId="17" fillId="0" borderId="2" xfId="0" applyFont="1" applyBorder="1" applyAlignment="1">
      <alignment horizontal="left" vertical="top" wrapText="1"/>
    </xf>
    <xf numFmtId="0" fontId="17" fillId="0" borderId="6" xfId="0" applyFont="1" applyBorder="1" applyAlignment="1">
      <alignment vertical="top" wrapText="1"/>
    </xf>
    <xf numFmtId="0" fontId="17" fillId="0" borderId="7" xfId="0" applyFont="1" applyBorder="1" applyAlignment="1">
      <alignment vertical="top" wrapText="1"/>
    </xf>
    <xf numFmtId="0" fontId="17" fillId="0" borderId="2" xfId="0" applyFont="1" applyBorder="1" applyAlignment="1">
      <alignment vertical="top"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2" xfId="0" applyFont="1" applyBorder="1" applyAlignment="1">
      <alignment horizontal="left" vertical="top" wrapText="1"/>
    </xf>
    <xf numFmtId="0" fontId="8" fillId="0" borderId="6" xfId="0" applyFont="1" applyBorder="1" applyAlignment="1">
      <alignment horizontal="left" vertical="top" wrapText="1"/>
    </xf>
    <xf numFmtId="0" fontId="8" fillId="0" borderId="7" xfId="0" applyFont="1" applyBorder="1" applyAlignment="1">
      <alignment horizontal="left" vertical="top" wrapText="1"/>
    </xf>
    <xf numFmtId="0" fontId="8" fillId="0" borderId="2" xfId="0" applyFont="1" applyBorder="1" applyAlignment="1">
      <alignment horizontal="left" vertical="top" wrapText="1"/>
    </xf>
    <xf numFmtId="0" fontId="3" fillId="0" borderId="0" xfId="0" applyFont="1" applyBorder="1" applyAlignment="1">
      <alignment horizontal="center"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left" vertical="top" wrapText="1"/>
    </xf>
    <xf numFmtId="0" fontId="17" fillId="0" borderId="1" xfId="0" applyFont="1" applyBorder="1" applyAlignment="1">
      <alignment horizontal="left"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2" xfId="0" applyFont="1" applyBorder="1" applyAlignment="1">
      <alignment horizontal="center"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6" xfId="0" applyFont="1" applyBorder="1" applyAlignment="1">
      <alignment horizontal="justify" vertical="center" wrapText="1"/>
    </xf>
    <xf numFmtId="0" fontId="2" fillId="0" borderId="7" xfId="0" applyFont="1" applyBorder="1" applyAlignment="1">
      <alignment horizontal="justify" vertical="center" wrapText="1"/>
    </xf>
    <xf numFmtId="0" fontId="2" fillId="0" borderId="2" xfId="0" applyFont="1" applyBorder="1" applyAlignment="1">
      <alignment horizontal="justify"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2" xfId="0" applyFont="1" applyBorder="1" applyAlignment="1">
      <alignment horizontal="center" vertical="center" wrapText="1"/>
    </xf>
    <xf numFmtId="0" fontId="2" fillId="0" borderId="6" xfId="0" applyFont="1" applyBorder="1" applyAlignment="1">
      <alignment vertical="center" wrapText="1"/>
    </xf>
    <xf numFmtId="0" fontId="2" fillId="0" borderId="7" xfId="0" applyFont="1" applyBorder="1" applyAlignment="1">
      <alignment vertical="center" wrapText="1"/>
    </xf>
    <xf numFmtId="0" fontId="2" fillId="0" borderId="2" xfId="0" applyFont="1" applyBorder="1" applyAlignment="1">
      <alignmen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3" fillId="0" borderId="8" xfId="0" applyFont="1" applyBorder="1" applyAlignment="1">
      <alignment horizontal="center" vertical="center"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1" xfId="0" applyFont="1" applyBorder="1" applyAlignment="1">
      <alignment vertical="top" wrapText="1"/>
    </xf>
    <xf numFmtId="0" fontId="2" fillId="0" borderId="1" xfId="0" applyFont="1" applyBorder="1" applyAlignment="1">
      <alignment horizontal="justify" vertical="center" wrapText="1"/>
    </xf>
    <xf numFmtId="49" fontId="2" fillId="0" borderId="1" xfId="0" applyNumberFormat="1" applyFont="1" applyBorder="1" applyAlignment="1">
      <alignment horizontal="left" vertical="center" wrapText="1"/>
    </xf>
    <xf numFmtId="49" fontId="2" fillId="0" borderId="6" xfId="0" applyNumberFormat="1" applyFont="1" applyBorder="1" applyAlignment="1">
      <alignment vertical="center" wrapText="1"/>
    </xf>
    <xf numFmtId="49" fontId="2" fillId="0" borderId="7" xfId="0" applyNumberFormat="1" applyFont="1" applyBorder="1" applyAlignment="1">
      <alignment vertical="center" wrapText="1"/>
    </xf>
    <xf numFmtId="49" fontId="2" fillId="0" borderId="2" xfId="0" applyNumberFormat="1" applyFont="1" applyBorder="1" applyAlignment="1">
      <alignment vertical="center" wrapText="1"/>
    </xf>
    <xf numFmtId="0" fontId="2" fillId="0" borderId="6" xfId="0" applyFont="1" applyBorder="1" applyAlignment="1">
      <alignment vertical="top" wrapText="1"/>
    </xf>
    <xf numFmtId="0" fontId="2" fillId="0" borderId="7" xfId="0" applyFont="1" applyBorder="1" applyAlignment="1">
      <alignment vertical="top" wrapText="1"/>
    </xf>
    <xf numFmtId="0" fontId="2" fillId="0" borderId="2" xfId="0" applyFont="1" applyBorder="1" applyAlignment="1">
      <alignment vertical="top" wrapText="1"/>
    </xf>
    <xf numFmtId="0" fontId="17" fillId="0" borderId="1" xfId="0" applyFont="1" applyBorder="1" applyAlignment="1">
      <alignment vertical="top" wrapText="1"/>
    </xf>
    <xf numFmtId="0" fontId="2" fillId="0" borderId="6" xfId="0" applyFont="1" applyBorder="1" applyAlignment="1">
      <alignment horizontal="justify" vertical="top" wrapText="1"/>
    </xf>
    <xf numFmtId="0" fontId="2" fillId="0" borderId="7" xfId="0" applyFont="1" applyBorder="1" applyAlignment="1">
      <alignment horizontal="justify" vertical="top" wrapText="1"/>
    </xf>
    <xf numFmtId="0" fontId="2" fillId="0" borderId="2" xfId="0" applyFont="1" applyBorder="1" applyAlignment="1">
      <alignment horizontal="justify" vertical="top" wrapText="1"/>
    </xf>
    <xf numFmtId="49" fontId="2" fillId="0" borderId="6" xfId="0" applyNumberFormat="1" applyFont="1" applyBorder="1" applyAlignment="1">
      <alignment horizontal="left" vertical="center" wrapText="1"/>
    </xf>
    <xf numFmtId="49" fontId="2" fillId="0" borderId="7" xfId="0" applyNumberFormat="1" applyFont="1" applyBorder="1" applyAlignment="1">
      <alignment horizontal="left" vertical="center" wrapText="1"/>
    </xf>
    <xf numFmtId="49" fontId="2" fillId="0" borderId="2" xfId="0" applyNumberFormat="1" applyFont="1" applyBorder="1" applyAlignment="1">
      <alignment horizontal="left" vertical="center" wrapText="1"/>
    </xf>
    <xf numFmtId="49" fontId="2" fillId="0" borderId="6" xfId="0" applyNumberFormat="1" applyFont="1" applyBorder="1" applyAlignment="1">
      <alignment horizontal="left" vertical="top" wrapText="1"/>
    </xf>
    <xf numFmtId="49" fontId="2" fillId="0" borderId="7" xfId="0" applyNumberFormat="1" applyFont="1" applyBorder="1" applyAlignment="1">
      <alignment horizontal="left" vertical="top" wrapText="1"/>
    </xf>
    <xf numFmtId="49" fontId="2" fillId="0" borderId="2" xfId="0" applyNumberFormat="1" applyFont="1" applyBorder="1" applyAlignment="1">
      <alignment horizontal="left" vertical="top" wrapText="1"/>
    </xf>
    <xf numFmtId="0" fontId="2" fillId="0" borderId="1" xfId="0" applyFont="1" applyBorder="1" applyAlignment="1">
      <alignment horizontal="justify" vertical="top"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 xfId="0" applyFont="1" applyBorder="1" applyAlignment="1">
      <alignment horizontal="center" vertical="center" wrapText="1"/>
    </xf>
    <xf numFmtId="0" fontId="3" fillId="0" borderId="0" xfId="0" applyFont="1" applyAlignment="1">
      <alignment horizontal="center" vertical="center"/>
    </xf>
    <xf numFmtId="0" fontId="15" fillId="0" borderId="0" xfId="0" applyFont="1" applyBorder="1" applyAlignment="1">
      <alignment horizontal="center" vertical="center"/>
    </xf>
    <xf numFmtId="0" fontId="21" fillId="0" borderId="0" xfId="0" applyFont="1" applyBorder="1" applyAlignment="1">
      <alignment horizontal="center" vertical="center"/>
    </xf>
    <xf numFmtId="0" fontId="8" fillId="0" borderId="5" xfId="0" applyFont="1" applyBorder="1" applyAlignment="1">
      <alignment horizontal="center" vertical="center" wrapText="1"/>
    </xf>
    <xf numFmtId="164" fontId="2" fillId="0" borderId="1" xfId="0" applyNumberFormat="1" applyFont="1" applyBorder="1" applyAlignment="1">
      <alignment horizontal="center" vertical="center" wrapText="1"/>
    </xf>
    <xf numFmtId="164" fontId="2" fillId="0" borderId="3" xfId="0" applyNumberFormat="1" applyFont="1" applyBorder="1" applyAlignment="1">
      <alignment horizontal="center" vertical="center" wrapText="1"/>
    </xf>
    <xf numFmtId="164" fontId="2" fillId="0" borderId="5" xfId="0" applyNumberFormat="1" applyFont="1" applyBorder="1" applyAlignment="1">
      <alignment horizontal="center" vertical="center" wrapText="1"/>
    </xf>
    <xf numFmtId="0" fontId="8" fillId="0" borderId="0" xfId="0" applyFont="1" applyBorder="1" applyAlignment="1">
      <alignment horizontal="center" vertical="center" wrapText="1"/>
    </xf>
    <xf numFmtId="0" fontId="8" fillId="0" borderId="3" xfId="0" applyFont="1" applyBorder="1" applyAlignment="1">
      <alignment horizontal="left" vertical="top" wrapText="1"/>
    </xf>
    <xf numFmtId="0" fontId="8" fillId="0" borderId="5" xfId="0" applyFont="1" applyBorder="1" applyAlignment="1">
      <alignment horizontal="left" vertical="top" wrapText="1"/>
    </xf>
    <xf numFmtId="0" fontId="8" fillId="0" borderId="4" xfId="0" applyFont="1" applyBorder="1" applyAlignment="1">
      <alignment horizontal="left" vertical="top" wrapText="1"/>
    </xf>
    <xf numFmtId="164" fontId="2" fillId="0" borderId="4" xfId="0" applyNumberFormat="1" applyFont="1" applyBorder="1" applyAlignment="1">
      <alignment horizontal="center" vertical="center" wrapText="1"/>
    </xf>
    <xf numFmtId="0" fontId="15" fillId="0" borderId="0"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4" xfId="0" applyFont="1" applyBorder="1" applyAlignment="1">
      <alignment horizontal="center" vertical="center" wrapText="1"/>
    </xf>
    <xf numFmtId="49" fontId="16" fillId="0" borderId="3" xfId="0" applyNumberFormat="1" applyFont="1" applyBorder="1" applyAlignment="1">
      <alignment horizontal="center" vertical="center" wrapText="1"/>
    </xf>
    <xf numFmtId="49" fontId="16" fillId="0" borderId="4" xfId="0" applyNumberFormat="1" applyFont="1" applyBorder="1" applyAlignment="1">
      <alignment horizontal="center" vertical="center" wrapText="1"/>
    </xf>
    <xf numFmtId="0" fontId="16" fillId="0" borderId="5" xfId="0" applyFont="1" applyBorder="1" applyAlignment="1">
      <alignment horizontal="center" vertical="center" wrapText="1"/>
    </xf>
    <xf numFmtId="0" fontId="16" fillId="0" borderId="1" xfId="0" applyFont="1" applyBorder="1" applyAlignment="1">
      <alignment horizontal="center" vertical="center" wrapText="1"/>
    </xf>
    <xf numFmtId="0" fontId="2" fillId="0" borderId="1" xfId="0" applyFont="1" applyBorder="1" applyAlignment="1">
      <alignment horizontal="left" vertical="top" wrapText="1"/>
    </xf>
    <xf numFmtId="49" fontId="16" fillId="0" borderId="1" xfId="0" applyNumberFormat="1" applyFont="1" applyBorder="1" applyAlignment="1">
      <alignment horizontal="center" vertical="center" wrapText="1"/>
    </xf>
    <xf numFmtId="0" fontId="35" fillId="0" borderId="1" xfId="0" applyFont="1" applyBorder="1" applyAlignment="1">
      <alignment horizontal="center" vertical="center" wrapText="1"/>
    </xf>
    <xf numFmtId="0" fontId="8" fillId="0" borderId="1" xfId="0" applyFont="1" applyBorder="1" applyAlignment="1">
      <alignment horizontal="center" vertical="top" wrapText="1"/>
    </xf>
    <xf numFmtId="0" fontId="2" fillId="0" borderId="1" xfId="0" applyFont="1" applyBorder="1" applyAlignment="1">
      <alignment horizontal="center" vertical="top"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2" xfId="0" applyFont="1" applyBorder="1" applyAlignment="1">
      <alignment horizontal="center" vertical="center" wrapText="1"/>
    </xf>
    <xf numFmtId="0" fontId="2" fillId="3" borderId="1" xfId="0" applyFont="1" applyFill="1" applyBorder="1" applyAlignment="1">
      <alignment horizontal="center" vertical="center" wrapText="1"/>
    </xf>
    <xf numFmtId="167" fontId="10" fillId="3" borderId="1" xfId="0" applyNumberFormat="1" applyFont="1" applyFill="1" applyBorder="1" applyAlignment="1">
      <alignment horizontal="center" vertical="center" wrapText="1"/>
    </xf>
    <xf numFmtId="167" fontId="10" fillId="0" borderId="15" xfId="0" applyNumberFormat="1" applyFont="1" applyBorder="1" applyAlignment="1">
      <alignment horizontal="center" vertical="center" wrapText="1"/>
    </xf>
    <xf numFmtId="167" fontId="10" fillId="0" borderId="11" xfId="0" applyNumberFormat="1" applyFont="1" applyBorder="1" applyAlignment="1">
      <alignment horizontal="center" vertical="center" wrapText="1"/>
    </xf>
    <xf numFmtId="167" fontId="10" fillId="0" borderId="1" xfId="0" applyNumberFormat="1" applyFont="1" applyBorder="1" applyAlignment="1">
      <alignment horizontal="center" vertical="center" wrapText="1"/>
    </xf>
    <xf numFmtId="164" fontId="10" fillId="0" borderId="1" xfId="0" applyNumberFormat="1" applyFont="1" applyBorder="1" applyAlignment="1">
      <alignment horizontal="center" vertical="center" wrapText="1"/>
    </xf>
    <xf numFmtId="167" fontId="8" fillId="0" borderId="1" xfId="0" applyNumberFormat="1" applyFont="1" applyBorder="1" applyAlignment="1">
      <alignment horizontal="center" vertical="center" wrapText="1"/>
    </xf>
    <xf numFmtId="0" fontId="2" fillId="6" borderId="1" xfId="0" applyFont="1" applyFill="1" applyBorder="1" applyAlignment="1">
      <alignment horizontal="center" vertical="center" wrapText="1"/>
    </xf>
    <xf numFmtId="0" fontId="10" fillId="0" borderId="3" xfId="0" applyFont="1" applyBorder="1" applyAlignment="1">
      <alignment horizontal="center" vertical="center" wrapText="1"/>
    </xf>
    <xf numFmtId="0" fontId="0" fillId="0" borderId="13" xfId="0" applyBorder="1" applyAlignment="1">
      <alignment vertical="top"/>
    </xf>
    <xf numFmtId="0" fontId="0" fillId="0" borderId="0" xfId="0" applyBorder="1" applyAlignment="1">
      <alignment vertical="top"/>
    </xf>
    <xf numFmtId="164" fontId="10" fillId="3" borderId="1" xfId="0" applyNumberFormat="1" applyFont="1" applyFill="1" applyBorder="1" applyAlignment="1">
      <alignment horizontal="center" vertical="center" wrapText="1"/>
    </xf>
    <xf numFmtId="164" fontId="10" fillId="0" borderId="15" xfId="0" applyNumberFormat="1" applyFont="1" applyBorder="1" applyAlignment="1">
      <alignment horizontal="center" vertical="center" wrapText="1"/>
    </xf>
    <xf numFmtId="0" fontId="10" fillId="0" borderId="11" xfId="0" applyFont="1" applyBorder="1" applyAlignment="1">
      <alignment horizontal="center" vertical="center" wrapText="1"/>
    </xf>
    <xf numFmtId="164" fontId="10" fillId="0" borderId="6" xfId="0" applyNumberFormat="1" applyFont="1" applyBorder="1" applyAlignment="1">
      <alignment horizontal="center" vertical="center" wrapText="1"/>
    </xf>
    <xf numFmtId="164" fontId="10" fillId="0" borderId="2" xfId="0" applyNumberFormat="1" applyFont="1" applyBorder="1" applyAlignment="1">
      <alignment horizontal="center" vertical="center" wrapText="1"/>
    </xf>
    <xf numFmtId="0" fontId="8" fillId="0" borderId="3" xfId="0" applyFont="1" applyBorder="1" applyAlignment="1">
      <alignment vertical="top" wrapText="1"/>
    </xf>
    <xf numFmtId="0" fontId="8" fillId="0" borderId="4" xfId="0" applyFont="1" applyBorder="1" applyAlignment="1">
      <alignment vertical="top" wrapText="1"/>
    </xf>
    <xf numFmtId="167" fontId="8" fillId="0" borderId="6" xfId="0" applyNumberFormat="1" applyFont="1" applyBorder="1" applyAlignment="1">
      <alignment horizontal="center" vertical="center" wrapText="1"/>
    </xf>
    <xf numFmtId="167" fontId="8" fillId="0" borderId="2" xfId="0" applyNumberFormat="1" applyFont="1" applyBorder="1" applyAlignment="1">
      <alignment horizontal="center" vertical="center" wrapText="1"/>
    </xf>
    <xf numFmtId="0" fontId="8" fillId="0" borderId="5" xfId="0" applyFont="1" applyBorder="1" applyAlignment="1">
      <alignment vertical="top" wrapText="1"/>
    </xf>
    <xf numFmtId="167" fontId="10" fillId="0" borderId="6" xfId="0" applyNumberFormat="1" applyFont="1" applyBorder="1" applyAlignment="1">
      <alignment horizontal="center" vertical="center" wrapText="1"/>
    </xf>
    <xf numFmtId="167" fontId="10" fillId="0" borderId="2" xfId="0" applyNumberFormat="1" applyFont="1" applyBorder="1" applyAlignment="1">
      <alignment horizontal="center" vertical="center" wrapText="1"/>
    </xf>
    <xf numFmtId="0" fontId="8" fillId="0" borderId="1" xfId="0" applyFont="1" applyBorder="1" applyAlignment="1">
      <alignment vertical="top" wrapText="1"/>
    </xf>
    <xf numFmtId="168" fontId="8" fillId="0" borderId="1" xfId="0" applyNumberFormat="1" applyFont="1" applyBorder="1" applyAlignment="1">
      <alignment horizontal="center" vertical="center" wrapText="1"/>
    </xf>
    <xf numFmtId="166" fontId="8" fillId="0" borderId="1" xfId="0" applyNumberFormat="1" applyFont="1" applyBorder="1" applyAlignment="1">
      <alignment horizontal="center" vertical="center" wrapText="1"/>
    </xf>
    <xf numFmtId="164" fontId="7" fillId="0" borderId="1" xfId="0" applyNumberFormat="1" applyFont="1" applyBorder="1" applyAlignment="1">
      <alignment horizontal="center" vertical="center" wrapText="1"/>
    </xf>
    <xf numFmtId="166" fontId="8" fillId="0" borderId="6" xfId="0" applyNumberFormat="1" applyFont="1" applyBorder="1" applyAlignment="1">
      <alignment horizontal="center" vertical="center" wrapText="1"/>
    </xf>
    <xf numFmtId="166" fontId="8" fillId="0" borderId="2" xfId="0" applyNumberFormat="1" applyFont="1" applyBorder="1" applyAlignment="1">
      <alignment horizontal="center" vertical="center" wrapText="1"/>
    </xf>
    <xf numFmtId="164" fontId="7" fillId="0" borderId="6" xfId="0" applyNumberFormat="1" applyFont="1" applyBorder="1" applyAlignment="1">
      <alignment horizontal="center" vertical="center" wrapText="1"/>
    </xf>
    <xf numFmtId="164" fontId="7" fillId="0" borderId="2" xfId="0" applyNumberFormat="1" applyFont="1" applyBorder="1" applyAlignment="1">
      <alignment horizontal="center" vertical="center" wrapText="1"/>
    </xf>
    <xf numFmtId="2" fontId="3" fillId="0" borderId="0" xfId="0" applyNumberFormat="1" applyFont="1" applyAlignment="1">
      <alignment horizontal="center" vertical="center" wrapText="1"/>
    </xf>
    <xf numFmtId="0" fontId="8" fillId="6" borderId="1" xfId="0" applyFont="1" applyFill="1" applyBorder="1" applyAlignment="1">
      <alignment horizontal="center" vertical="center" wrapText="1"/>
    </xf>
    <xf numFmtId="0" fontId="29" fillId="0" borderId="1" xfId="0" applyFont="1" applyBorder="1" applyAlignment="1">
      <alignment horizontal="left" vertical="top" wrapText="1"/>
    </xf>
    <xf numFmtId="0" fontId="44" fillId="0" borderId="1" xfId="0" applyFont="1" applyBorder="1" applyAlignment="1">
      <alignment horizontal="left" vertical="top" wrapText="1"/>
    </xf>
    <xf numFmtId="0" fontId="29" fillId="0" borderId="1" xfId="0" applyFont="1" applyBorder="1" applyAlignment="1">
      <alignment horizontal="left" vertical="center" wrapText="1"/>
    </xf>
    <xf numFmtId="0" fontId="10" fillId="0" borderId="1" xfId="0" applyFont="1" applyBorder="1" applyAlignment="1">
      <alignment horizontal="left" vertical="top" wrapText="1"/>
    </xf>
    <xf numFmtId="0" fontId="30" fillId="0" borderId="1" xfId="0" applyFont="1" applyBorder="1" applyAlignment="1">
      <alignment horizontal="left" vertical="top" wrapText="1"/>
    </xf>
    <xf numFmtId="4" fontId="10" fillId="0" borderId="1" xfId="0" applyNumberFormat="1" applyFont="1" applyBorder="1" applyAlignment="1">
      <alignment horizontal="center" vertical="center" wrapText="1"/>
    </xf>
    <xf numFmtId="0" fontId="18" fillId="0" borderId="1" xfId="0" applyFont="1" applyBorder="1" applyAlignment="1">
      <alignment horizontal="left" vertical="top" wrapText="1"/>
    </xf>
    <xf numFmtId="0" fontId="2" fillId="0" borderId="0" xfId="0" applyFont="1" applyAlignment="1">
      <alignment vertical="center" wrapText="1"/>
    </xf>
    <xf numFmtId="0" fontId="32" fillId="0" borderId="0" xfId="0" applyFont="1" applyAlignment="1">
      <alignment vertical="center" wrapText="1"/>
    </xf>
    <xf numFmtId="0" fontId="32" fillId="0" borderId="12" xfId="0" applyFont="1" applyBorder="1" applyAlignment="1">
      <alignment horizontal="left" vertical="center" wrapText="1"/>
    </xf>
    <xf numFmtId="0" fontId="32" fillId="0" borderId="0" xfId="0" applyFont="1" applyAlignment="1">
      <alignment horizontal="left" vertical="center" wrapText="1"/>
    </xf>
    <xf numFmtId="0" fontId="27" fillId="0" borderId="1" xfId="0" applyFont="1" applyBorder="1" applyAlignment="1">
      <alignment horizontal="center" vertical="center" wrapText="1"/>
    </xf>
    <xf numFmtId="0" fontId="27" fillId="0" borderId="6" xfId="0" applyFont="1" applyBorder="1" applyAlignment="1">
      <alignment horizontal="center" vertical="center" wrapText="1"/>
    </xf>
    <xf numFmtId="0" fontId="27" fillId="0" borderId="7" xfId="0" applyFont="1" applyBorder="1" applyAlignment="1">
      <alignment horizontal="center" vertical="center" wrapText="1"/>
    </xf>
    <xf numFmtId="0" fontId="27" fillId="0" borderId="2" xfId="0" applyFont="1" applyBorder="1" applyAlignment="1">
      <alignment horizontal="center" vertical="center" wrapText="1"/>
    </xf>
    <xf numFmtId="0" fontId="31" fillId="0" borderId="1" xfId="0" applyFont="1" applyBorder="1" applyAlignment="1">
      <alignment vertical="top" wrapText="1"/>
    </xf>
    <xf numFmtId="0" fontId="27" fillId="0" borderId="1" xfId="0" applyFont="1" applyBorder="1" applyAlignment="1">
      <alignment horizontal="left" vertical="top" wrapText="1"/>
    </xf>
    <xf numFmtId="0" fontId="27" fillId="0" borderId="1" xfId="0" applyFont="1" applyBorder="1" applyAlignment="1">
      <alignment vertical="top" wrapText="1"/>
    </xf>
    <xf numFmtId="0" fontId="27" fillId="0" borderId="1" xfId="0" applyFont="1" applyBorder="1" applyAlignment="1">
      <alignment vertical="center" wrapText="1"/>
    </xf>
    <xf numFmtId="0" fontId="27" fillId="0" borderId="6" xfId="0" applyFont="1" applyBorder="1" applyAlignment="1">
      <alignment vertical="center" wrapText="1"/>
    </xf>
    <xf numFmtId="0" fontId="27" fillId="0" borderId="7" xfId="0" applyFont="1" applyBorder="1" applyAlignment="1">
      <alignment vertical="center" wrapText="1"/>
    </xf>
    <xf numFmtId="0" fontId="27" fillId="0" borderId="2" xfId="0" applyFont="1" applyBorder="1" applyAlignment="1">
      <alignment vertical="center" wrapText="1"/>
    </xf>
    <xf numFmtId="0" fontId="31" fillId="0" borderId="1" xfId="0" applyFont="1" applyBorder="1" applyAlignment="1">
      <alignment horizontal="center" vertical="center" wrapText="1"/>
    </xf>
    <xf numFmtId="0" fontId="31" fillId="0" borderId="1" xfId="0" applyFont="1" applyBorder="1" applyAlignment="1">
      <alignment vertical="center" wrapText="1"/>
    </xf>
    <xf numFmtId="0" fontId="27" fillId="0" borderId="3" xfId="0" applyFont="1" applyBorder="1" applyAlignment="1">
      <alignment horizontal="center" vertical="center" wrapText="1"/>
    </xf>
    <xf numFmtId="0" fontId="27" fillId="0" borderId="5" xfId="0" applyFont="1" applyBorder="1" applyAlignment="1">
      <alignment horizontal="center" vertical="center" wrapText="1"/>
    </xf>
    <xf numFmtId="0" fontId="27" fillId="0" borderId="4" xfId="0" applyFont="1" applyBorder="1" applyAlignment="1">
      <alignment horizontal="center" vertical="center" wrapText="1"/>
    </xf>
    <xf numFmtId="49" fontId="31" fillId="0" borderId="1" xfId="0" applyNumberFormat="1" applyFont="1" applyBorder="1" applyAlignment="1">
      <alignment horizontal="center" vertical="center" wrapText="1"/>
    </xf>
    <xf numFmtId="0" fontId="27" fillId="0" borderId="3" xfId="0" applyFont="1" applyBorder="1" applyAlignment="1">
      <alignment vertical="top" wrapText="1"/>
    </xf>
    <xf numFmtId="0" fontId="31" fillId="0" borderId="5" xfId="0" applyFont="1" applyBorder="1" applyAlignment="1">
      <alignment vertical="top" wrapText="1"/>
    </xf>
    <xf numFmtId="0" fontId="31" fillId="0" borderId="4" xfId="0" applyFont="1" applyBorder="1" applyAlignment="1">
      <alignmen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5" Type="http://schemas.openxmlformats.org/officeDocument/2006/relationships/image" Target="../media/image5.jpe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196</xdr:row>
      <xdr:rowOff>0</xdr:rowOff>
    </xdr:from>
    <xdr:to>
      <xdr:col>1</xdr:col>
      <xdr:colOff>2342769</xdr:colOff>
      <xdr:row>211</xdr:row>
      <xdr:rowOff>129222</xdr:rowOff>
    </xdr:to>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145694400"/>
          <a:ext cx="3133344" cy="2346960"/>
        </a:xfrm>
        <a:prstGeom prst="rect">
          <a:avLst/>
        </a:prstGeom>
      </xdr:spPr>
    </xdr:pic>
    <xdr:clientData/>
  </xdr:twoCellAnchor>
  <xdr:twoCellAnchor editAs="oneCell">
    <xdr:from>
      <xdr:col>1</xdr:col>
      <xdr:colOff>2333625</xdr:colOff>
      <xdr:row>196</xdr:row>
      <xdr:rowOff>9525</xdr:rowOff>
    </xdr:from>
    <xdr:to>
      <xdr:col>3</xdr:col>
      <xdr:colOff>978298</xdr:colOff>
      <xdr:row>211</xdr:row>
      <xdr:rowOff>132854</xdr:rowOff>
    </xdr:to>
    <xdr:pic>
      <xdr:nvPicPr>
        <xdr:cNvPr id="3" name="Рисунок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3124200" y="146132550"/>
          <a:ext cx="3121423" cy="2341067"/>
        </a:xfrm>
        <a:prstGeom prst="rect">
          <a:avLst/>
        </a:prstGeom>
      </xdr:spPr>
    </xdr:pic>
    <xdr:clientData/>
  </xdr:twoCellAnchor>
  <xdr:twoCellAnchor editAs="oneCell">
    <xdr:from>
      <xdr:col>0</xdr:col>
      <xdr:colOff>0</xdr:colOff>
      <xdr:row>207</xdr:row>
      <xdr:rowOff>9525</xdr:rowOff>
    </xdr:from>
    <xdr:to>
      <xdr:col>1</xdr:col>
      <xdr:colOff>2330848</xdr:colOff>
      <xdr:row>220</xdr:row>
      <xdr:rowOff>48717</xdr:rowOff>
    </xdr:to>
    <xdr:pic>
      <xdr:nvPicPr>
        <xdr:cNvPr id="4" name="Рисунок 3"/>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xmlns="" val="0"/>
            </a:ext>
          </a:extLst>
        </a:blip>
        <a:stretch>
          <a:fillRect/>
        </a:stretch>
      </xdr:blipFill>
      <xdr:spPr>
        <a:xfrm>
          <a:off x="0" y="148466175"/>
          <a:ext cx="3121423" cy="2341067"/>
        </a:xfrm>
        <a:prstGeom prst="rect">
          <a:avLst/>
        </a:prstGeom>
      </xdr:spPr>
    </xdr:pic>
    <xdr:clientData/>
  </xdr:twoCellAnchor>
  <xdr:twoCellAnchor editAs="oneCell">
    <xdr:from>
      <xdr:col>1</xdr:col>
      <xdr:colOff>2349500</xdr:colOff>
      <xdr:row>205</xdr:row>
      <xdr:rowOff>3175</xdr:rowOff>
    </xdr:from>
    <xdr:to>
      <xdr:col>3</xdr:col>
      <xdr:colOff>994173</xdr:colOff>
      <xdr:row>220</xdr:row>
      <xdr:rowOff>42367</xdr:rowOff>
    </xdr:to>
    <xdr:pic>
      <xdr:nvPicPr>
        <xdr:cNvPr id="5" name="Рисунок 4"/>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xmlns="" val="0"/>
            </a:ext>
          </a:extLst>
        </a:blip>
        <a:stretch>
          <a:fillRect/>
        </a:stretch>
      </xdr:blipFill>
      <xdr:spPr>
        <a:xfrm>
          <a:off x="3175000" y="130178175"/>
          <a:ext cx="3343673" cy="2245817"/>
        </a:xfrm>
        <a:prstGeom prst="rect">
          <a:avLst/>
        </a:prstGeom>
      </xdr:spPr>
    </xdr:pic>
    <xdr:clientData/>
  </xdr:twoCellAnchor>
  <xdr:twoCellAnchor editAs="oneCell">
    <xdr:from>
      <xdr:col>1</xdr:col>
      <xdr:colOff>221368</xdr:colOff>
      <xdr:row>150</xdr:row>
      <xdr:rowOff>1237367</xdr:rowOff>
    </xdr:from>
    <xdr:to>
      <xdr:col>3</xdr:col>
      <xdr:colOff>82176</xdr:colOff>
      <xdr:row>150</xdr:row>
      <xdr:rowOff>4464796</xdr:rowOff>
    </xdr:to>
    <xdr:pic>
      <xdr:nvPicPr>
        <xdr:cNvPr id="7" name="Рисунок 6"/>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xmlns="" val="0"/>
            </a:ext>
          </a:extLst>
        </a:blip>
        <a:stretch>
          <a:fillRect/>
        </a:stretch>
      </xdr:blipFill>
      <xdr:spPr>
        <a:xfrm>
          <a:off x="1046868" y="96183978"/>
          <a:ext cx="4552752" cy="3227429"/>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pageSetUpPr fitToPage="1"/>
  </sheetPr>
  <dimension ref="A1:M141"/>
  <sheetViews>
    <sheetView tabSelected="1" topLeftCell="A91" zoomScaleNormal="100" workbookViewId="0">
      <selection activeCell="F141" sqref="F141"/>
    </sheetView>
  </sheetViews>
  <sheetFormatPr defaultRowHeight="14.25"/>
  <cols>
    <col min="1" max="1" width="18.75" customWidth="1"/>
    <col min="2" max="2" width="11.75" customWidth="1"/>
    <col min="3" max="3" width="9" bestFit="1" customWidth="1"/>
    <col min="4" max="5" width="11.25" bestFit="1" customWidth="1"/>
    <col min="6" max="7" width="10.125" bestFit="1" customWidth="1"/>
    <col min="8" max="8" width="11" customWidth="1"/>
    <col min="9" max="9" width="10.375" customWidth="1"/>
    <col min="10" max="10" width="9.375" customWidth="1"/>
    <col min="11" max="11" width="7.625" customWidth="1"/>
    <col min="13" max="13" width="13.375" bestFit="1" customWidth="1"/>
  </cols>
  <sheetData>
    <row r="1" spans="1:11" ht="198" customHeight="1">
      <c r="F1" s="192" t="s">
        <v>776</v>
      </c>
      <c r="G1" s="192"/>
      <c r="H1" s="192"/>
      <c r="I1" s="192"/>
      <c r="J1" s="192"/>
      <c r="K1" s="192"/>
    </row>
    <row r="2" spans="1:11" ht="15.75">
      <c r="H2" s="2"/>
      <c r="I2" s="2"/>
      <c r="J2" s="2"/>
      <c r="K2" s="2"/>
    </row>
    <row r="3" spans="1:11" ht="23.25" customHeight="1">
      <c r="A3" s="193" t="s">
        <v>1</v>
      </c>
      <c r="B3" s="193"/>
      <c r="C3" s="193"/>
      <c r="D3" s="193"/>
      <c r="E3" s="193"/>
      <c r="F3" s="193"/>
      <c r="G3" s="193"/>
      <c r="H3" s="193"/>
      <c r="I3" s="193"/>
      <c r="J3" s="193"/>
      <c r="K3" s="193"/>
    </row>
    <row r="4" spans="1:11" ht="48" customHeight="1">
      <c r="A4" s="194" t="s">
        <v>21</v>
      </c>
      <c r="B4" s="194"/>
      <c r="C4" s="194"/>
      <c r="D4" s="194"/>
      <c r="E4" s="194"/>
      <c r="F4" s="194"/>
      <c r="G4" s="194"/>
      <c r="H4" s="194"/>
      <c r="I4" s="194"/>
      <c r="J4" s="194"/>
      <c r="K4" s="194"/>
    </row>
    <row r="5" spans="1:11" ht="15.75">
      <c r="H5" s="1" t="s">
        <v>0</v>
      </c>
    </row>
    <row r="6" spans="1:11" ht="50.25" customHeight="1">
      <c r="A6" s="4" t="s">
        <v>2</v>
      </c>
      <c r="B6" s="188" t="s">
        <v>3</v>
      </c>
      <c r="C6" s="188"/>
      <c r="D6" s="188"/>
      <c r="E6" s="188"/>
      <c r="F6" s="188"/>
      <c r="G6" s="188"/>
      <c r="H6" s="188"/>
      <c r="I6" s="188"/>
      <c r="J6" s="188"/>
      <c r="K6" s="188"/>
    </row>
    <row r="7" spans="1:11" ht="21.75" customHeight="1">
      <c r="A7" s="184" t="s">
        <v>4</v>
      </c>
      <c r="B7" s="7" t="s">
        <v>69</v>
      </c>
      <c r="C7" s="185" t="s">
        <v>70</v>
      </c>
      <c r="D7" s="185"/>
      <c r="E7" s="185"/>
      <c r="F7" s="185"/>
      <c r="G7" s="185"/>
      <c r="H7" s="185"/>
      <c r="I7" s="185"/>
      <c r="J7" s="185"/>
      <c r="K7" s="185"/>
    </row>
    <row r="8" spans="1:11" ht="49.5" customHeight="1">
      <c r="A8" s="184"/>
      <c r="B8" s="7" t="s">
        <v>71</v>
      </c>
      <c r="C8" s="185" t="s">
        <v>72</v>
      </c>
      <c r="D8" s="185"/>
      <c r="E8" s="185"/>
      <c r="F8" s="185"/>
      <c r="G8" s="185"/>
      <c r="H8" s="185"/>
      <c r="I8" s="185"/>
      <c r="J8" s="185"/>
      <c r="K8" s="185"/>
    </row>
    <row r="9" spans="1:11" ht="38.25" customHeight="1">
      <c r="A9" s="184"/>
      <c r="B9" s="7" t="s">
        <v>73</v>
      </c>
      <c r="C9" s="185" t="s">
        <v>74</v>
      </c>
      <c r="D9" s="185"/>
      <c r="E9" s="185"/>
      <c r="F9" s="185"/>
      <c r="G9" s="185"/>
      <c r="H9" s="185"/>
      <c r="I9" s="185"/>
      <c r="J9" s="185"/>
      <c r="K9" s="185"/>
    </row>
    <row r="10" spans="1:11" ht="51.75" customHeight="1">
      <c r="A10" s="184"/>
      <c r="B10" s="7" t="s">
        <v>75</v>
      </c>
      <c r="C10" s="185" t="s">
        <v>76</v>
      </c>
      <c r="D10" s="185"/>
      <c r="E10" s="185"/>
      <c r="F10" s="185"/>
      <c r="G10" s="185"/>
      <c r="H10" s="185"/>
      <c r="I10" s="185"/>
      <c r="J10" s="185"/>
      <c r="K10" s="185"/>
    </row>
    <row r="11" spans="1:11" ht="21.75" customHeight="1">
      <c r="A11" s="184"/>
      <c r="B11" s="7" t="s">
        <v>77</v>
      </c>
      <c r="C11" s="184" t="s">
        <v>79</v>
      </c>
      <c r="D11" s="184"/>
      <c r="E11" s="184"/>
      <c r="F11" s="184"/>
      <c r="G11" s="184"/>
      <c r="H11" s="184"/>
      <c r="I11" s="184"/>
      <c r="J11" s="184"/>
      <c r="K11" s="184"/>
    </row>
    <row r="12" spans="1:11" ht="70.5" customHeight="1">
      <c r="A12" s="184"/>
      <c r="B12" s="7" t="s">
        <v>57</v>
      </c>
      <c r="C12" s="184" t="s">
        <v>78</v>
      </c>
      <c r="D12" s="184"/>
      <c r="E12" s="184"/>
      <c r="F12" s="184"/>
      <c r="G12" s="184"/>
      <c r="H12" s="184"/>
      <c r="I12" s="184"/>
      <c r="J12" s="184"/>
      <c r="K12" s="184"/>
    </row>
    <row r="13" spans="1:11" ht="37.5" customHeight="1">
      <c r="A13" s="184"/>
      <c r="B13" s="7" t="s">
        <v>80</v>
      </c>
      <c r="C13" s="184" t="s">
        <v>81</v>
      </c>
      <c r="D13" s="184"/>
      <c r="E13" s="184"/>
      <c r="F13" s="184"/>
      <c r="G13" s="184"/>
      <c r="H13" s="184"/>
      <c r="I13" s="184"/>
      <c r="J13" s="184"/>
      <c r="K13" s="184"/>
    </row>
    <row r="14" spans="1:11" ht="35.25" customHeight="1">
      <c r="A14" s="184"/>
      <c r="B14" s="7" t="s">
        <v>82</v>
      </c>
      <c r="C14" s="184" t="s">
        <v>83</v>
      </c>
      <c r="D14" s="184"/>
      <c r="E14" s="184"/>
      <c r="F14" s="184"/>
      <c r="G14" s="184"/>
      <c r="H14" s="184"/>
      <c r="I14" s="184"/>
      <c r="J14" s="184"/>
      <c r="K14" s="184"/>
    </row>
    <row r="15" spans="1:11" ht="21.75" customHeight="1">
      <c r="A15" s="184"/>
      <c r="B15" s="7" t="s">
        <v>61</v>
      </c>
      <c r="C15" s="184" t="s">
        <v>84</v>
      </c>
      <c r="D15" s="184"/>
      <c r="E15" s="184"/>
      <c r="F15" s="184"/>
      <c r="G15" s="184"/>
      <c r="H15" s="184"/>
      <c r="I15" s="184"/>
      <c r="J15" s="184"/>
      <c r="K15" s="184"/>
    </row>
    <row r="16" spans="1:11" ht="36" customHeight="1">
      <c r="A16" s="184"/>
      <c r="B16" s="7" t="s">
        <v>85</v>
      </c>
      <c r="C16" s="184" t="s">
        <v>86</v>
      </c>
      <c r="D16" s="184"/>
      <c r="E16" s="184"/>
      <c r="F16" s="184"/>
      <c r="G16" s="184"/>
      <c r="H16" s="184"/>
      <c r="I16" s="184"/>
      <c r="J16" s="184"/>
      <c r="K16" s="184"/>
    </row>
    <row r="17" spans="1:11" ht="67.5" customHeight="1">
      <c r="A17" s="184"/>
      <c r="B17" s="7" t="s">
        <v>87</v>
      </c>
      <c r="C17" s="185" t="s">
        <v>88</v>
      </c>
      <c r="D17" s="185"/>
      <c r="E17" s="185"/>
      <c r="F17" s="185"/>
      <c r="G17" s="185"/>
      <c r="H17" s="185"/>
      <c r="I17" s="185"/>
      <c r="J17" s="185"/>
      <c r="K17" s="185"/>
    </row>
    <row r="18" spans="1:11" ht="104.25" customHeight="1">
      <c r="A18" s="184"/>
      <c r="B18" s="7" t="s">
        <v>89</v>
      </c>
      <c r="C18" s="185" t="s">
        <v>90</v>
      </c>
      <c r="D18" s="185"/>
      <c r="E18" s="185"/>
      <c r="F18" s="185"/>
      <c r="G18" s="185"/>
      <c r="H18" s="185"/>
      <c r="I18" s="185"/>
      <c r="J18" s="185"/>
      <c r="K18" s="185"/>
    </row>
    <row r="19" spans="1:11" ht="60" customHeight="1">
      <c r="A19" s="184"/>
      <c r="B19" s="7" t="s">
        <v>91</v>
      </c>
      <c r="C19" s="184" t="s">
        <v>92</v>
      </c>
      <c r="D19" s="184"/>
      <c r="E19" s="184"/>
      <c r="F19" s="184"/>
      <c r="G19" s="184"/>
      <c r="H19" s="184"/>
      <c r="I19" s="184"/>
      <c r="J19" s="184"/>
      <c r="K19" s="184"/>
    </row>
    <row r="20" spans="1:11" ht="60" customHeight="1">
      <c r="A20" s="184"/>
      <c r="B20" s="7" t="s">
        <v>93</v>
      </c>
      <c r="C20" s="184" t="s">
        <v>94</v>
      </c>
      <c r="D20" s="184"/>
      <c r="E20" s="184"/>
      <c r="F20" s="184"/>
      <c r="G20" s="184"/>
      <c r="H20" s="184"/>
      <c r="I20" s="184"/>
      <c r="J20" s="184"/>
      <c r="K20" s="184"/>
    </row>
    <row r="21" spans="1:11" ht="87.75" customHeight="1">
      <c r="A21" s="184"/>
      <c r="B21" s="7" t="s">
        <v>95</v>
      </c>
      <c r="C21" s="184" t="s">
        <v>96</v>
      </c>
      <c r="D21" s="184"/>
      <c r="E21" s="184"/>
      <c r="F21" s="184"/>
      <c r="G21" s="184"/>
      <c r="H21" s="184"/>
      <c r="I21" s="184"/>
      <c r="J21" s="184"/>
      <c r="K21" s="184"/>
    </row>
    <row r="22" spans="1:11" ht="49.5" customHeight="1">
      <c r="A22" s="184"/>
      <c r="B22" s="7" t="s">
        <v>97</v>
      </c>
      <c r="C22" s="184" t="s">
        <v>98</v>
      </c>
      <c r="D22" s="184"/>
      <c r="E22" s="184"/>
      <c r="F22" s="184"/>
      <c r="G22" s="184"/>
      <c r="H22" s="184"/>
      <c r="I22" s="184"/>
      <c r="J22" s="184"/>
      <c r="K22" s="184"/>
    </row>
    <row r="23" spans="1:11" ht="49.5" customHeight="1">
      <c r="A23" s="184"/>
      <c r="B23" s="7" t="s">
        <v>99</v>
      </c>
      <c r="C23" s="184" t="s">
        <v>100</v>
      </c>
      <c r="D23" s="184"/>
      <c r="E23" s="184"/>
      <c r="F23" s="184"/>
      <c r="G23" s="184"/>
      <c r="H23" s="184"/>
      <c r="I23" s="184"/>
      <c r="J23" s="184"/>
      <c r="K23" s="184"/>
    </row>
    <row r="24" spans="1:11" ht="36.75" customHeight="1">
      <c r="A24" s="184"/>
      <c r="B24" s="7" t="s">
        <v>739</v>
      </c>
      <c r="C24" s="184" t="s">
        <v>101</v>
      </c>
      <c r="D24" s="184"/>
      <c r="E24" s="184"/>
      <c r="F24" s="184"/>
      <c r="G24" s="184"/>
      <c r="H24" s="184"/>
      <c r="I24" s="184"/>
      <c r="J24" s="184"/>
      <c r="K24" s="184"/>
    </row>
    <row r="25" spans="1:11" ht="25.5" customHeight="1">
      <c r="A25" s="189" t="s">
        <v>5</v>
      </c>
      <c r="B25" s="184" t="s">
        <v>22</v>
      </c>
      <c r="C25" s="184"/>
      <c r="D25" s="184"/>
      <c r="E25" s="184"/>
      <c r="F25" s="184"/>
      <c r="G25" s="184"/>
      <c r="H25" s="184"/>
      <c r="I25" s="184"/>
      <c r="J25" s="184"/>
      <c r="K25" s="184"/>
    </row>
    <row r="26" spans="1:11" ht="39.75" customHeight="1">
      <c r="A26" s="190"/>
      <c r="B26" s="184" t="s">
        <v>23</v>
      </c>
      <c r="C26" s="184"/>
      <c r="D26" s="184"/>
      <c r="E26" s="184"/>
      <c r="F26" s="184"/>
      <c r="G26" s="184"/>
      <c r="H26" s="184"/>
      <c r="I26" s="184"/>
      <c r="J26" s="184"/>
      <c r="K26" s="184"/>
    </row>
    <row r="27" spans="1:11" ht="27.75" customHeight="1">
      <c r="A27" s="190"/>
      <c r="B27" s="184" t="s">
        <v>24</v>
      </c>
      <c r="C27" s="184"/>
      <c r="D27" s="184"/>
      <c r="E27" s="184"/>
      <c r="F27" s="184"/>
      <c r="G27" s="184"/>
      <c r="H27" s="184"/>
      <c r="I27" s="184"/>
      <c r="J27" s="184"/>
      <c r="K27" s="184"/>
    </row>
    <row r="28" spans="1:11" ht="51.75" customHeight="1">
      <c r="A28" s="190"/>
      <c r="B28" s="184" t="s">
        <v>25</v>
      </c>
      <c r="C28" s="184"/>
      <c r="D28" s="184"/>
      <c r="E28" s="184"/>
      <c r="F28" s="184"/>
      <c r="G28" s="184"/>
      <c r="H28" s="184"/>
      <c r="I28" s="184"/>
      <c r="J28" s="184"/>
      <c r="K28" s="184"/>
    </row>
    <row r="29" spans="1:11" ht="22.5" customHeight="1">
      <c r="A29" s="190"/>
      <c r="B29" s="184" t="s">
        <v>26</v>
      </c>
      <c r="C29" s="184"/>
      <c r="D29" s="184"/>
      <c r="E29" s="184"/>
      <c r="F29" s="184"/>
      <c r="G29" s="184"/>
      <c r="H29" s="184"/>
      <c r="I29" s="184"/>
      <c r="J29" s="184"/>
      <c r="K29" s="184"/>
    </row>
    <row r="30" spans="1:11" ht="24" customHeight="1">
      <c r="A30" s="190"/>
      <c r="B30" s="184" t="s">
        <v>27</v>
      </c>
      <c r="C30" s="184"/>
      <c r="D30" s="184"/>
      <c r="E30" s="184"/>
      <c r="F30" s="184"/>
      <c r="G30" s="184"/>
      <c r="H30" s="184"/>
      <c r="I30" s="184"/>
      <c r="J30" s="184"/>
      <c r="K30" s="184"/>
    </row>
    <row r="31" spans="1:11" ht="50.25" customHeight="1">
      <c r="A31" s="190"/>
      <c r="B31" s="184" t="s">
        <v>28</v>
      </c>
      <c r="C31" s="184"/>
      <c r="D31" s="184"/>
      <c r="E31" s="184"/>
      <c r="F31" s="184"/>
      <c r="G31" s="184"/>
      <c r="H31" s="184"/>
      <c r="I31" s="184"/>
      <c r="J31" s="184"/>
      <c r="K31" s="184"/>
    </row>
    <row r="32" spans="1:11" ht="27" customHeight="1">
      <c r="A32" s="190"/>
      <c r="B32" s="184" t="s">
        <v>29</v>
      </c>
      <c r="C32" s="184"/>
      <c r="D32" s="184"/>
      <c r="E32" s="184"/>
      <c r="F32" s="184"/>
      <c r="G32" s="184"/>
      <c r="H32" s="184"/>
      <c r="I32" s="184"/>
      <c r="J32" s="184"/>
      <c r="K32" s="184"/>
    </row>
    <row r="33" spans="1:11" ht="33" customHeight="1">
      <c r="A33" s="190"/>
      <c r="B33" s="184" t="s">
        <v>30</v>
      </c>
      <c r="C33" s="184"/>
      <c r="D33" s="184"/>
      <c r="E33" s="184"/>
      <c r="F33" s="184"/>
      <c r="G33" s="184"/>
      <c r="H33" s="184"/>
      <c r="I33" s="184"/>
      <c r="J33" s="184"/>
      <c r="K33" s="184"/>
    </row>
    <row r="34" spans="1:11" ht="39" customHeight="1">
      <c r="A34" s="190"/>
      <c r="B34" s="186" t="s">
        <v>31</v>
      </c>
      <c r="C34" s="186"/>
      <c r="D34" s="186"/>
      <c r="E34" s="186"/>
      <c r="F34" s="186"/>
      <c r="G34" s="186"/>
      <c r="H34" s="186"/>
      <c r="I34" s="186"/>
      <c r="J34" s="186"/>
      <c r="K34" s="186"/>
    </row>
    <row r="35" spans="1:11" ht="67.5" customHeight="1">
      <c r="A35" s="190"/>
      <c r="B35" s="184" t="s">
        <v>32</v>
      </c>
      <c r="C35" s="184"/>
      <c r="D35" s="184"/>
      <c r="E35" s="184"/>
      <c r="F35" s="184"/>
      <c r="G35" s="184"/>
      <c r="H35" s="184"/>
      <c r="I35" s="184"/>
      <c r="J35" s="184"/>
      <c r="K35" s="184"/>
    </row>
    <row r="36" spans="1:11" ht="105" customHeight="1">
      <c r="A36" s="190"/>
      <c r="B36" s="184" t="s">
        <v>33</v>
      </c>
      <c r="C36" s="184"/>
      <c r="D36" s="184"/>
      <c r="E36" s="184"/>
      <c r="F36" s="184"/>
      <c r="G36" s="184"/>
      <c r="H36" s="184"/>
      <c r="I36" s="184"/>
      <c r="J36" s="184"/>
      <c r="K36" s="184"/>
    </row>
    <row r="37" spans="1:11" ht="111" customHeight="1">
      <c r="A37" s="190"/>
      <c r="B37" s="184" t="s">
        <v>34</v>
      </c>
      <c r="C37" s="184"/>
      <c r="D37" s="184"/>
      <c r="E37" s="184"/>
      <c r="F37" s="184"/>
      <c r="G37" s="184"/>
      <c r="H37" s="184"/>
      <c r="I37" s="184"/>
      <c r="J37" s="184"/>
      <c r="K37" s="184"/>
    </row>
    <row r="38" spans="1:11" ht="33.75" customHeight="1">
      <c r="A38" s="190"/>
      <c r="B38" s="184" t="s">
        <v>35</v>
      </c>
      <c r="C38" s="184"/>
      <c r="D38" s="184"/>
      <c r="E38" s="184"/>
      <c r="F38" s="184"/>
      <c r="G38" s="184"/>
      <c r="H38" s="184"/>
      <c r="I38" s="184"/>
      <c r="J38" s="184"/>
      <c r="K38" s="184"/>
    </row>
    <row r="39" spans="1:11" ht="65.25" customHeight="1">
      <c r="A39" s="190"/>
      <c r="B39" s="184" t="s">
        <v>36</v>
      </c>
      <c r="C39" s="184"/>
      <c r="D39" s="184"/>
      <c r="E39" s="184"/>
      <c r="F39" s="184"/>
      <c r="G39" s="184"/>
      <c r="H39" s="184"/>
      <c r="I39" s="184"/>
      <c r="J39" s="184"/>
      <c r="K39" s="184"/>
    </row>
    <row r="40" spans="1:11" ht="36.75" customHeight="1">
      <c r="A40" s="190"/>
      <c r="B40" s="184" t="s">
        <v>37</v>
      </c>
      <c r="C40" s="184"/>
      <c r="D40" s="184"/>
      <c r="E40" s="184"/>
      <c r="F40" s="184"/>
      <c r="G40" s="184"/>
      <c r="H40" s="184"/>
      <c r="I40" s="184"/>
      <c r="J40" s="184"/>
      <c r="K40" s="184"/>
    </row>
    <row r="41" spans="1:11" ht="24.75" customHeight="1">
      <c r="A41" s="190"/>
      <c r="B41" s="184" t="s">
        <v>38</v>
      </c>
      <c r="C41" s="184"/>
      <c r="D41" s="184"/>
      <c r="E41" s="184"/>
      <c r="F41" s="184"/>
      <c r="G41" s="184"/>
      <c r="H41" s="184"/>
      <c r="I41" s="184"/>
      <c r="J41" s="184"/>
      <c r="K41" s="184"/>
    </row>
    <row r="42" spans="1:11" ht="32.25" customHeight="1">
      <c r="A42" s="190"/>
      <c r="B42" s="184" t="s">
        <v>39</v>
      </c>
      <c r="C42" s="184"/>
      <c r="D42" s="184"/>
      <c r="E42" s="184"/>
      <c r="F42" s="184"/>
      <c r="G42" s="184"/>
      <c r="H42" s="184"/>
      <c r="I42" s="184"/>
      <c r="J42" s="184"/>
      <c r="K42" s="184"/>
    </row>
    <row r="43" spans="1:11" ht="27" customHeight="1">
      <c r="A43" s="190"/>
      <c r="B43" s="184" t="s">
        <v>40</v>
      </c>
      <c r="C43" s="184"/>
      <c r="D43" s="184"/>
      <c r="E43" s="184"/>
      <c r="F43" s="184"/>
      <c r="G43" s="184"/>
      <c r="H43" s="184"/>
      <c r="I43" s="184"/>
      <c r="J43" s="184"/>
      <c r="K43" s="184"/>
    </row>
    <row r="44" spans="1:11" ht="35.25" customHeight="1">
      <c r="A44" s="190"/>
      <c r="B44" s="184" t="s">
        <v>41</v>
      </c>
      <c r="C44" s="184"/>
      <c r="D44" s="184"/>
      <c r="E44" s="184"/>
      <c r="F44" s="184"/>
      <c r="G44" s="184"/>
      <c r="H44" s="184"/>
      <c r="I44" s="184"/>
      <c r="J44" s="184"/>
      <c r="K44" s="184"/>
    </row>
    <row r="45" spans="1:11" ht="50.25" customHeight="1">
      <c r="A45" s="190"/>
      <c r="B45" s="184" t="s">
        <v>43</v>
      </c>
      <c r="C45" s="184"/>
      <c r="D45" s="184"/>
      <c r="E45" s="184"/>
      <c r="F45" s="184"/>
      <c r="G45" s="184"/>
      <c r="H45" s="184"/>
      <c r="I45" s="184"/>
      <c r="J45" s="184"/>
      <c r="K45" s="184"/>
    </row>
    <row r="46" spans="1:11" ht="81" customHeight="1">
      <c r="A46" s="190"/>
      <c r="B46" s="184" t="s">
        <v>42</v>
      </c>
      <c r="C46" s="184"/>
      <c r="D46" s="184"/>
      <c r="E46" s="184"/>
      <c r="F46" s="184"/>
      <c r="G46" s="184"/>
      <c r="H46" s="184"/>
      <c r="I46" s="184"/>
      <c r="J46" s="184"/>
      <c r="K46" s="184"/>
    </row>
    <row r="47" spans="1:11" ht="53.25" customHeight="1">
      <c r="A47" s="191"/>
      <c r="B47" s="184" t="s">
        <v>663</v>
      </c>
      <c r="C47" s="184"/>
      <c r="D47" s="184"/>
      <c r="E47" s="184"/>
      <c r="F47" s="184"/>
      <c r="G47" s="184"/>
      <c r="H47" s="184"/>
      <c r="I47" s="184"/>
      <c r="J47" s="184"/>
      <c r="K47" s="184"/>
    </row>
    <row r="48" spans="1:11" ht="44.25" customHeight="1">
      <c r="A48" s="184" t="s">
        <v>6</v>
      </c>
      <c r="B48" s="184" t="s">
        <v>664</v>
      </c>
      <c r="C48" s="184"/>
      <c r="D48" s="184"/>
      <c r="E48" s="184"/>
      <c r="F48" s="184"/>
      <c r="G48" s="184"/>
      <c r="H48" s="184"/>
      <c r="I48" s="184"/>
      <c r="J48" s="184"/>
      <c r="K48" s="184"/>
    </row>
    <row r="49" spans="1:11" ht="34.5" customHeight="1">
      <c r="A49" s="184"/>
      <c r="B49" s="184" t="s">
        <v>665</v>
      </c>
      <c r="C49" s="184"/>
      <c r="D49" s="184"/>
      <c r="E49" s="184"/>
      <c r="F49" s="184"/>
      <c r="G49" s="184"/>
      <c r="H49" s="184"/>
      <c r="I49" s="184"/>
      <c r="J49" s="184"/>
      <c r="K49" s="184"/>
    </row>
    <row r="50" spans="1:11" ht="72.75" customHeight="1">
      <c r="A50" s="4" t="s">
        <v>7</v>
      </c>
      <c r="B50" s="185" t="s">
        <v>666</v>
      </c>
      <c r="C50" s="185"/>
      <c r="D50" s="185"/>
      <c r="E50" s="185"/>
      <c r="F50" s="185"/>
      <c r="G50" s="185"/>
      <c r="H50" s="185"/>
      <c r="I50" s="185"/>
      <c r="J50" s="185"/>
      <c r="K50" s="185"/>
    </row>
    <row r="51" spans="1:11" ht="72" customHeight="1">
      <c r="A51" s="4" t="s">
        <v>8</v>
      </c>
      <c r="B51" s="185" t="s">
        <v>667</v>
      </c>
      <c r="C51" s="185"/>
      <c r="D51" s="185"/>
      <c r="E51" s="185"/>
      <c r="F51" s="185"/>
      <c r="G51" s="185"/>
      <c r="H51" s="185"/>
      <c r="I51" s="185"/>
      <c r="J51" s="185"/>
      <c r="K51" s="185"/>
    </row>
    <row r="52" spans="1:11" ht="73.5" customHeight="1">
      <c r="A52" s="4" t="s">
        <v>9</v>
      </c>
      <c r="B52" s="185" t="s">
        <v>10</v>
      </c>
      <c r="C52" s="185"/>
      <c r="D52" s="185"/>
      <c r="E52" s="185"/>
      <c r="F52" s="185"/>
      <c r="G52" s="185"/>
      <c r="H52" s="185"/>
      <c r="I52" s="185"/>
      <c r="J52" s="185"/>
      <c r="K52" s="185"/>
    </row>
    <row r="53" spans="1:11" ht="34.5" customHeight="1">
      <c r="A53" s="185" t="s">
        <v>11</v>
      </c>
      <c r="B53" s="7" t="s">
        <v>47</v>
      </c>
      <c r="C53" s="185" t="s">
        <v>48</v>
      </c>
      <c r="D53" s="185"/>
      <c r="E53" s="185"/>
      <c r="F53" s="185"/>
      <c r="G53" s="185"/>
      <c r="H53" s="185"/>
      <c r="I53" s="185"/>
      <c r="J53" s="185"/>
      <c r="K53" s="185"/>
    </row>
    <row r="54" spans="1:11" ht="36.75" customHeight="1">
      <c r="A54" s="185"/>
      <c r="B54" s="7" t="s">
        <v>49</v>
      </c>
      <c r="C54" s="185" t="s">
        <v>50</v>
      </c>
      <c r="D54" s="185"/>
      <c r="E54" s="185"/>
      <c r="F54" s="185"/>
      <c r="G54" s="185"/>
      <c r="H54" s="185"/>
      <c r="I54" s="185"/>
      <c r="J54" s="185"/>
      <c r="K54" s="185"/>
    </row>
    <row r="55" spans="1:11" ht="29.25" customHeight="1">
      <c r="A55" s="185"/>
      <c r="B55" s="7" t="s">
        <v>51</v>
      </c>
      <c r="C55" s="185" t="s">
        <v>52</v>
      </c>
      <c r="D55" s="185"/>
      <c r="E55" s="185"/>
      <c r="F55" s="185"/>
      <c r="G55" s="185"/>
      <c r="H55" s="185"/>
      <c r="I55" s="185"/>
      <c r="J55" s="185"/>
      <c r="K55" s="185"/>
    </row>
    <row r="56" spans="1:11" ht="43.5" customHeight="1">
      <c r="A56" s="185"/>
      <c r="B56" s="7" t="s">
        <v>53</v>
      </c>
      <c r="C56" s="185" t="s">
        <v>54</v>
      </c>
      <c r="D56" s="185"/>
      <c r="E56" s="185"/>
      <c r="F56" s="185"/>
      <c r="G56" s="185"/>
      <c r="H56" s="185"/>
      <c r="I56" s="185"/>
      <c r="J56" s="185"/>
      <c r="K56" s="185"/>
    </row>
    <row r="57" spans="1:11" ht="50.25" customHeight="1">
      <c r="A57" s="185"/>
      <c r="B57" s="7" t="s">
        <v>55</v>
      </c>
      <c r="C57" s="185" t="s">
        <v>56</v>
      </c>
      <c r="D57" s="185"/>
      <c r="E57" s="185"/>
      <c r="F57" s="185"/>
      <c r="G57" s="185"/>
      <c r="H57" s="185"/>
      <c r="I57" s="185"/>
      <c r="J57" s="185"/>
      <c r="K57" s="185"/>
    </row>
    <row r="58" spans="1:11" ht="44.25" customHeight="1">
      <c r="A58" s="185"/>
      <c r="B58" s="7" t="s">
        <v>57</v>
      </c>
      <c r="C58" s="185" t="s">
        <v>58</v>
      </c>
      <c r="D58" s="185"/>
      <c r="E58" s="185"/>
      <c r="F58" s="185"/>
      <c r="G58" s="185"/>
      <c r="H58" s="185"/>
      <c r="I58" s="185"/>
      <c r="J58" s="185"/>
      <c r="K58" s="185"/>
    </row>
    <row r="59" spans="1:11" ht="35.25" customHeight="1">
      <c r="A59" s="185"/>
      <c r="B59" s="7" t="s">
        <v>59</v>
      </c>
      <c r="C59" s="185" t="s">
        <v>68</v>
      </c>
      <c r="D59" s="185"/>
      <c r="E59" s="185"/>
      <c r="F59" s="185"/>
      <c r="G59" s="185"/>
      <c r="H59" s="185"/>
      <c r="I59" s="185"/>
      <c r="J59" s="185"/>
      <c r="K59" s="185"/>
    </row>
    <row r="60" spans="1:11" ht="42" customHeight="1">
      <c r="A60" s="185"/>
      <c r="B60" s="8" t="s">
        <v>60</v>
      </c>
      <c r="C60" s="185" t="s">
        <v>66</v>
      </c>
      <c r="D60" s="185"/>
      <c r="E60" s="185"/>
      <c r="F60" s="185"/>
      <c r="G60" s="185"/>
      <c r="H60" s="185"/>
      <c r="I60" s="185"/>
      <c r="J60" s="185"/>
      <c r="K60" s="185"/>
    </row>
    <row r="61" spans="1:11" ht="30.75" customHeight="1">
      <c r="A61" s="185"/>
      <c r="B61" s="7" t="s">
        <v>61</v>
      </c>
      <c r="C61" s="185" t="s">
        <v>62</v>
      </c>
      <c r="D61" s="185"/>
      <c r="E61" s="185"/>
      <c r="F61" s="185"/>
      <c r="G61" s="185"/>
      <c r="H61" s="185"/>
      <c r="I61" s="185"/>
      <c r="J61" s="185"/>
      <c r="K61" s="185"/>
    </row>
    <row r="62" spans="1:11" ht="30" customHeight="1">
      <c r="A62" s="185"/>
      <c r="B62" s="7" t="s">
        <v>63</v>
      </c>
      <c r="C62" s="185" t="s">
        <v>64</v>
      </c>
      <c r="D62" s="185"/>
      <c r="E62" s="185"/>
      <c r="F62" s="185"/>
      <c r="G62" s="185"/>
      <c r="H62" s="185"/>
      <c r="I62" s="185"/>
      <c r="J62" s="185"/>
      <c r="K62" s="185"/>
    </row>
    <row r="63" spans="1:11" ht="30.95" customHeight="1">
      <c r="A63" s="185"/>
      <c r="B63" s="7" t="s">
        <v>65</v>
      </c>
      <c r="C63" s="185" t="s">
        <v>67</v>
      </c>
      <c r="D63" s="185"/>
      <c r="E63" s="185"/>
      <c r="F63" s="185"/>
      <c r="G63" s="185"/>
      <c r="H63" s="185"/>
      <c r="I63" s="185"/>
      <c r="J63" s="185"/>
      <c r="K63" s="185"/>
    </row>
    <row r="64" spans="1:11" ht="45" customHeight="1">
      <c r="A64" s="185" t="s">
        <v>12</v>
      </c>
      <c r="B64" s="188" t="s">
        <v>13</v>
      </c>
      <c r="C64" s="188"/>
      <c r="D64" s="188"/>
      <c r="E64" s="188"/>
      <c r="F64" s="188"/>
      <c r="G64" s="188"/>
      <c r="H64" s="188"/>
      <c r="I64" s="188"/>
      <c r="J64" s="188"/>
      <c r="K64" s="188"/>
    </row>
    <row r="65" spans="1:13" ht="35.25" customHeight="1">
      <c r="A65" s="185"/>
      <c r="B65" s="7" t="s">
        <v>14</v>
      </c>
      <c r="C65" s="7" t="s">
        <v>107</v>
      </c>
      <c r="D65" s="7" t="s">
        <v>106</v>
      </c>
      <c r="E65" s="7" t="s">
        <v>105</v>
      </c>
      <c r="F65" s="7" t="s">
        <v>104</v>
      </c>
      <c r="G65" s="7" t="s">
        <v>103</v>
      </c>
      <c r="H65" s="7" t="s">
        <v>102</v>
      </c>
      <c r="I65" s="7" t="s">
        <v>732</v>
      </c>
      <c r="J65" s="7" t="s">
        <v>733</v>
      </c>
      <c r="K65" s="7" t="s">
        <v>46</v>
      </c>
    </row>
    <row r="66" spans="1:13" ht="24" customHeight="1">
      <c r="A66" s="4" t="s">
        <v>15</v>
      </c>
      <c r="B66" s="36">
        <f t="shared" ref="B66:K66" si="0">B67+B68+B69+B70+B71</f>
        <v>1675656.3859999999</v>
      </c>
      <c r="C66" s="79">
        <f t="shared" si="0"/>
        <v>98872.2</v>
      </c>
      <c r="D66" s="79">
        <f t="shared" si="0"/>
        <v>163286.29999999999</v>
      </c>
      <c r="E66" s="79">
        <f t="shared" si="0"/>
        <v>253964.90000000002</v>
      </c>
      <c r="F66" s="79">
        <f t="shared" si="0"/>
        <v>358402.3</v>
      </c>
      <c r="G66" s="36">
        <f t="shared" si="0"/>
        <v>271409.8</v>
      </c>
      <c r="H66" s="36">
        <f t="shared" si="0"/>
        <v>289565.53600000002</v>
      </c>
      <c r="I66" s="79">
        <f>I67+I68+I69+I70+I71</f>
        <v>162720.85000000003</v>
      </c>
      <c r="J66" s="79">
        <f>J67+J68+J69+J70+J71</f>
        <v>77434.499999999985</v>
      </c>
      <c r="K66" s="79">
        <f t="shared" si="0"/>
        <v>0</v>
      </c>
      <c r="M66" s="101"/>
    </row>
    <row r="67" spans="1:13" ht="79.5" customHeight="1">
      <c r="A67" s="4" t="s">
        <v>16</v>
      </c>
      <c r="B67" s="9">
        <f>C67+D67+E67+F67+G67+H67+I67+J67+K67</f>
        <v>893496.29600000009</v>
      </c>
      <c r="C67" s="10">
        <f>'Паспорт подпрограммы №1'!C20+'Паспорт подпрограммы №2'!C11+'Паспорт подпрограммы №3'!C11+'Паспорт подпрограммы №4'!C14+'Паспорт подпрограммы №5'!C11+'Паспорт подпрограммы №6'!C12</f>
        <v>70248.5</v>
      </c>
      <c r="D67" s="10">
        <f>'Паспорт подпрограммы №1'!D20+'Паспорт подпрограммы №2'!D11+'Паспорт подпрограммы №3'!D11+'Паспорт подпрограммы №4'!D14+'Паспорт подпрограммы №5'!D11+'Паспорт подпрограммы №6'!D12+'Паспорт подпрограммы №7'!C18</f>
        <v>79710.3</v>
      </c>
      <c r="E67" s="10">
        <f>'Паспорт подпрограммы №1'!E20+'Паспорт подпрограммы №2'!E11+'Паспорт подпрограммы №3'!E11+'Паспорт подпрограммы №4'!E14+'Паспорт подпрограммы №5'!E11+'Паспорт подпрограммы №6'!E12+'Паспорт подпрограммы №7'!D18+'Паспорт подпрограммы №8'!C22+'Паспорт подпрограммы №9'!C11+'Паспорт подпрограммы №10'!C14</f>
        <v>105533.9</v>
      </c>
      <c r="F67" s="10">
        <f>'Паспорт подпрограммы №1'!F20+'Паспорт подпрограммы №2'!F11+'Паспорт подпрограммы №3'!F11+'Паспорт подпрограммы №4'!F14+'Паспорт подпрограммы №5'!F11+'Паспорт подпрограммы №6'!F12+'Паспорт подпрограммы №7'!E18+'Паспорт подпрограммы №8'!D22+'Паспорт подпрограммы №9'!D11+'Паспорт подпрограммы №10'!D14+'Паспорт попдпрограммы №11'!C11</f>
        <v>153537.4</v>
      </c>
      <c r="G67" s="10">
        <f>'Паспорт подпрограммы №1'!G20+'Паспорт подпрограммы №2'!G11+'Паспорт подпрограммы №3'!G11+'Паспорт подпрограммы №4'!G14+'Паспорт подпрограммы №5'!G11+'Паспорт подпрограммы №6'!G12+'Паспорт подпрограммы №7'!F18+'Паспорт подпрограммы №8'!E22+'Паспорт подпрограммы №9'!E11+'Паспорт подпрограммы №10'!E14+'Паспорт попдпрограммы №11'!D11</f>
        <v>154966.80000000002</v>
      </c>
      <c r="H67" s="10">
        <f>'Паспорт подпрограммы №1'!H20+'Паспорт подпрограммы №2'!H11+'Паспорт подпрограммы №3'!H11+'Паспорт подпрограммы №4'!H14+'Паспорт подпрограммы №5'!H11+'Паспорт подпрограммы №6'!H12+'Паспорт подпрограммы №7'!G18+'Паспорт подпрограммы №8'!F22+'Паспорт подпрограммы №9'!F11+'Паспорт подпрограммы №10'!F14+'Паспорт попдпрограммы №11'!E11+0.1</f>
        <v>162757.24600000001</v>
      </c>
      <c r="I67" s="10">
        <f>'Паспорт подпрограммы №1'!I20+'Паспорт подпрограммы №2'!I11+'Паспорт подпрограммы №3'!I11+'Паспорт подпрограммы №4'!I14+'Паспорт подпрограммы №5'!I11+'Паспорт подпрограммы №6'!I12+'Паспорт подпрограммы №7'!H18+'Паспорт подпрограммы №8'!G22+'Паспорт подпрограммы №9'!G11+'Паспорт подпрограммы №10'!G14+'Паспорт попдпрограммы №11'!F11</f>
        <v>91189.05</v>
      </c>
      <c r="J67" s="10">
        <f>'Паспорт подпрограммы №1'!J20+'Паспорт подпрограммы №2'!J11+'Паспорт подпрограммы №3'!J11+'Паспорт подпрограммы №4'!J14+'Паспорт подпрограммы №5'!J11+'Паспорт подпрограммы №6'!J12+'Паспорт подпрограммы №7'!I18+'Паспорт подпрограммы №8'!H22+'Паспорт подпрограммы №9'!H11+'Паспорт подпрограммы №10'!H14+'Паспорт попдпрограммы №11'!G11</f>
        <v>75553.099999999991</v>
      </c>
      <c r="K67" s="10">
        <f>'Паспорт подпрограммы №1'!K20+'Паспорт подпрограммы №2'!K11+'Паспорт подпрограммы №3'!K11+'Паспорт подпрограммы №4'!K14+'Паспорт подпрограммы №5'!K11+'Паспорт подпрограммы №6'!K12+'Паспорт подпрограммы №7'!J18+'Паспорт подпрограммы №8'!I22+'Паспорт подпрограммы №9'!I11+'Паспорт подпрограммы №10'!I14+'Паспорт попдпрограммы №11'!H11</f>
        <v>0</v>
      </c>
    </row>
    <row r="68" spans="1:13" ht="47.25">
      <c r="A68" s="4" t="s">
        <v>17</v>
      </c>
      <c r="B68" s="36">
        <f>C68+D68+E68+F68+G68+H68+I68+J68+K68</f>
        <v>54299.519999999997</v>
      </c>
      <c r="C68" s="10">
        <v>0</v>
      </c>
      <c r="D68" s="10">
        <f>'Паспорт подпрограммы №7'!C19</f>
        <v>15500</v>
      </c>
      <c r="E68" s="10">
        <f>'Паспорт подпрограммы №7'!D19+'Паспорт подпрограммы №8'!C24</f>
        <v>6891.8</v>
      </c>
      <c r="F68" s="10">
        <f>'Паспорт подпрограммы №7'!E19+'Паспорт подпрограммы №8'!D24</f>
        <v>16612.400000000001</v>
      </c>
      <c r="G68" s="10">
        <f>'Паспорт подпрограммы №7'!F19+'Паспорт подпрограммы №8'!E24</f>
        <v>5076.5</v>
      </c>
      <c r="H68" s="10">
        <f>'Паспорт подпрограммы №7'!G19+'Паспорт подпрограммы №8'!F24</f>
        <v>9759.7199999999993</v>
      </c>
      <c r="I68" s="10">
        <f>'Паспорт подпрограммы №7'!H19+'Паспорт подпрограммы №8'!G24</f>
        <v>231.1</v>
      </c>
      <c r="J68" s="10">
        <f>'Паспорт подпрограммы №7'!I19+'Паспорт подпрограммы №8'!H24</f>
        <v>228</v>
      </c>
      <c r="K68" s="10">
        <f>'Паспорт подпрограммы №7'!J19+'Паспорт подпрограммы №8'!I24</f>
        <v>0</v>
      </c>
    </row>
    <row r="69" spans="1:13" ht="47.25">
      <c r="A69" s="4" t="s">
        <v>18</v>
      </c>
      <c r="B69" s="36">
        <f>C69+D69+E69+F69+G69+H69+I69+J69+K69</f>
        <v>687967.57</v>
      </c>
      <c r="C69" s="10">
        <f>'Паспорт подпрограммы №1'!C21+'Паспорт подпрограммы №2'!C12+'Паспорт подпрограммы №3'!C12+'Паспорт подпрограммы №4'!C15+'Паспорт подпрограммы №5'!C12+'Паспорт подпрограммы №6'!C13</f>
        <v>28623.7</v>
      </c>
      <c r="D69" s="10">
        <f>'Паспорт подпрограммы №1'!D21+'Паспорт подпрограммы №2'!D12+'Паспорт подпрограммы №3'!D12+'Паспорт подпрограммы №4'!D15+'Паспорт подпрограммы №5'!D12+'Паспорт подпрограммы №6'!D13+'Паспорт подпрограммы №7'!C20</f>
        <v>68076</v>
      </c>
      <c r="E69" s="10">
        <f>'Паспорт подпрограммы №1'!E21+'Паспорт подпрограммы №2'!E12+'Паспорт подпрограммы №3'!E12+'Паспорт подпрограммы №4'!E15+'Паспорт подпрограммы №5'!E12+'Паспорт подпрограммы №6'!E13+'Паспорт подпрограммы №7'!D20+'Паспорт подпрограммы №8'!C23+'Паспорт подпрограммы №9'!C12+'Паспорт подпрограммы №10'!C15</f>
        <v>141539.20000000001</v>
      </c>
      <c r="F69" s="10">
        <f>'Паспорт подпрограммы №1'!F21+'Паспорт подпрограммы №2'!F12+'Паспорт подпрограммы №3'!F12+'Паспорт подпрограммы №4'!F15+'Паспорт подпрограммы №5'!F12+'Паспорт подпрограммы №6'!F13+'Паспорт подпрограммы №7'!E20+'Паспорт подпрограммы №8'!D23+'Паспорт подпрограммы №9'!D12+'Паспорт подпрограммы №10'!D15+'Паспорт попдпрограммы №11'!C12</f>
        <v>172031</v>
      </c>
      <c r="G69" s="10">
        <f>'Паспорт подпрограммы №1'!G21+'Паспорт подпрограммы №2'!G12+'Паспорт подпрограммы №3'!G12+'Паспорт подпрограммы №4'!G15+'Паспорт подпрограммы №5'!G12+'Паспорт подпрограммы №6'!G13+'Паспорт подпрограммы №7'!F20+'Паспорт подпрограммы №8'!E23+'Паспорт подпрограммы №9'!E12+'Паспорт подпрограммы №10'!E15+'Паспорт попдпрограммы №11'!D12</f>
        <v>91916</v>
      </c>
      <c r="H69" s="10">
        <f>'Паспорт подпрограммы №1'!H21+'Паспорт подпрограммы №2'!H12+'Паспорт подпрограммы №3'!H12+'Паспорт подпрограммы №4'!H15+'Паспорт подпрограммы №5'!H12+'Паспорт подпрограммы №6'!H13+'Паспорт подпрограммы №7'!G20+'Паспорт подпрограммы №8'!F23+'Паспорт подпрограммы №9'!F12+'Паспорт подпрограммы №10'!F15+'Паспорт попдпрограммы №11'!E12</f>
        <v>112827.56999999999</v>
      </c>
      <c r="I69" s="10">
        <f>'Паспорт подпрограммы №1'!I21+'Паспорт подпрограммы №2'!I12+'Паспорт подпрограммы №3'!I12+'Паспорт подпрограммы №4'!I15+'Паспорт подпрограммы №5'!I12+'Паспорт подпрограммы №6'!I13+'Паспорт подпрограммы №7'!H20+'Паспорт подпрограммы №8'!G23+'Паспорт подпрограммы №9'!G12+'Паспорт подпрограммы №10'!G15+'Паспорт попдпрограммы №11'!F12</f>
        <v>71300.700000000012</v>
      </c>
      <c r="J69" s="10">
        <f>'Паспорт подпрограммы №1'!J21+'Паспорт подпрограммы №2'!J12+'Паспорт подпрограммы №3'!J12+'Паспорт подпрограммы №4'!J15+'Паспорт подпрограммы №5'!J12+'Паспорт подпрограммы №6'!J13+'Паспорт подпрограммы №7'!I20+'Паспорт подпрограммы №8'!H23+'Паспорт подпрограммы №9'!H12+'Паспорт подпрограммы №10'!H15+'Паспорт попдпрограммы №11'!G12</f>
        <v>1653.3999999999999</v>
      </c>
      <c r="K69" s="10">
        <f>'Паспорт подпрограммы №1'!K21+'Паспорт подпрограммы №2'!K12+'Паспорт подпрограммы №3'!K12+'Паспорт подпрограммы №4'!K15+'Паспорт подпрограммы №5'!K12+'Паспорт подпрограммы №6'!K13+'Паспорт подпрограммы №7'!J20+'Паспорт подпрограммы №8'!I23+'Паспорт подпрограммы №9'!I11+'Паспорт подпрограммы №10'!I15+'Паспорт попдпрограммы №11'!H12</f>
        <v>0</v>
      </c>
    </row>
    <row r="70" spans="1:13" ht="73.5" customHeight="1">
      <c r="A70" s="4" t="s">
        <v>19</v>
      </c>
      <c r="B70" s="36">
        <f>C70+D70+E70+F70+G70+H70+I70+J70+K70</f>
        <v>27084.9</v>
      </c>
      <c r="C70" s="10">
        <v>0</v>
      </c>
      <c r="D70" s="10">
        <v>0</v>
      </c>
      <c r="E70" s="10">
        <f>'Паспорт подпрограммы №8'!C25</f>
        <v>0</v>
      </c>
      <c r="F70" s="10">
        <f>'Паспорт подпрограммы №8'!D25</f>
        <v>16221.5</v>
      </c>
      <c r="G70" s="10">
        <f>'Паспорт подпрограммы №8'!E25</f>
        <v>10863.4</v>
      </c>
      <c r="H70" s="10">
        <f>'Паспорт подпрограммы №8'!F25</f>
        <v>0</v>
      </c>
      <c r="I70" s="10">
        <f>'Паспорт подпрограммы №8'!G25</f>
        <v>0</v>
      </c>
      <c r="J70" s="10">
        <f>'Паспорт подпрограммы №8'!H25</f>
        <v>0</v>
      </c>
      <c r="K70" s="10">
        <f>'Паспорт подпрограммы №8'!I25</f>
        <v>0</v>
      </c>
    </row>
    <row r="71" spans="1:13" ht="73.5" customHeight="1">
      <c r="A71" s="52" t="s">
        <v>729</v>
      </c>
      <c r="B71" s="63">
        <f>C71+D71+E71+F71+G71+H71+I71+J71+K71</f>
        <v>12808.1</v>
      </c>
      <c r="C71" s="10">
        <v>0</v>
      </c>
      <c r="D71" s="10">
        <v>0</v>
      </c>
      <c r="E71" s="10">
        <f>'Паспорт подпрограммы №8'!C26</f>
        <v>0</v>
      </c>
      <c r="F71" s="10">
        <f>'Паспорт подпрограммы №8'!D26</f>
        <v>0</v>
      </c>
      <c r="G71" s="10">
        <f>'Приложение №13 (ПП1)'!K12</f>
        <v>8587.1</v>
      </c>
      <c r="H71" s="10">
        <f>'Приложение №13 (ПП1)'!L12</f>
        <v>4221</v>
      </c>
      <c r="I71" s="10">
        <f>'Приложение №13 (ПП1)'!M12</f>
        <v>0</v>
      </c>
      <c r="J71" s="10">
        <f>'Приложение №13 (ПП1)'!N12</f>
        <v>0</v>
      </c>
      <c r="K71" s="10">
        <f>'Паспорт подпрограммы №8'!I26</f>
        <v>0</v>
      </c>
    </row>
    <row r="72" spans="1:13" ht="33.75" customHeight="1">
      <c r="A72" s="181" t="s">
        <v>20</v>
      </c>
      <c r="B72" s="187" t="s">
        <v>108</v>
      </c>
      <c r="C72" s="184"/>
      <c r="D72" s="184"/>
      <c r="E72" s="184"/>
      <c r="F72" s="184"/>
      <c r="G72" s="184"/>
      <c r="H72" s="184"/>
      <c r="I72" s="184"/>
      <c r="J72" s="184"/>
      <c r="K72" s="184"/>
    </row>
    <row r="73" spans="1:13" ht="15.75">
      <c r="A73" s="182"/>
      <c r="B73" s="187" t="s">
        <v>109</v>
      </c>
      <c r="C73" s="184"/>
      <c r="D73" s="184"/>
      <c r="E73" s="184"/>
      <c r="F73" s="184"/>
      <c r="G73" s="184"/>
      <c r="H73" s="184"/>
      <c r="I73" s="184"/>
      <c r="J73" s="184"/>
      <c r="K73" s="184"/>
    </row>
    <row r="74" spans="1:13" ht="15.75">
      <c r="A74" s="182"/>
      <c r="B74" s="187" t="s">
        <v>110</v>
      </c>
      <c r="C74" s="184"/>
      <c r="D74" s="184"/>
      <c r="E74" s="184"/>
      <c r="F74" s="184"/>
      <c r="G74" s="184"/>
      <c r="H74" s="184"/>
      <c r="I74" s="184"/>
      <c r="J74" s="184"/>
      <c r="K74" s="184"/>
    </row>
    <row r="75" spans="1:13" ht="24.75" customHeight="1">
      <c r="A75" s="182"/>
      <c r="B75" s="187" t="s">
        <v>111</v>
      </c>
      <c r="C75" s="184"/>
      <c r="D75" s="184"/>
      <c r="E75" s="184"/>
      <c r="F75" s="184"/>
      <c r="G75" s="184"/>
      <c r="H75" s="184"/>
      <c r="I75" s="184"/>
      <c r="J75" s="184"/>
      <c r="K75" s="184"/>
    </row>
    <row r="76" spans="1:13" ht="15.75">
      <c r="A76" s="182"/>
      <c r="B76" s="187" t="s">
        <v>112</v>
      </c>
      <c r="C76" s="184"/>
      <c r="D76" s="184"/>
      <c r="E76" s="184"/>
      <c r="F76" s="184"/>
      <c r="G76" s="184"/>
      <c r="H76" s="184"/>
      <c r="I76" s="184"/>
      <c r="J76" s="184"/>
      <c r="K76" s="184"/>
    </row>
    <row r="77" spans="1:13" ht="51.75" customHeight="1">
      <c r="A77" s="182"/>
      <c r="B77" s="187" t="s">
        <v>113</v>
      </c>
      <c r="C77" s="184"/>
      <c r="D77" s="184"/>
      <c r="E77" s="184"/>
      <c r="F77" s="184"/>
      <c r="G77" s="184"/>
      <c r="H77" s="184"/>
      <c r="I77" s="184"/>
      <c r="J77" s="184"/>
      <c r="K77" s="184"/>
    </row>
    <row r="78" spans="1:13" ht="31.5" customHeight="1">
      <c r="A78" s="182"/>
      <c r="B78" s="187" t="s">
        <v>114</v>
      </c>
      <c r="C78" s="184"/>
      <c r="D78" s="184"/>
      <c r="E78" s="184"/>
      <c r="F78" s="184"/>
      <c r="G78" s="184"/>
      <c r="H78" s="184"/>
      <c r="I78" s="184"/>
      <c r="J78" s="184"/>
      <c r="K78" s="184"/>
    </row>
    <row r="79" spans="1:13" ht="35.25" customHeight="1">
      <c r="A79" s="182"/>
      <c r="B79" s="187" t="s">
        <v>115</v>
      </c>
      <c r="C79" s="184"/>
      <c r="D79" s="184"/>
      <c r="E79" s="184"/>
      <c r="F79" s="184"/>
      <c r="G79" s="184"/>
      <c r="H79" s="184"/>
      <c r="I79" s="184"/>
      <c r="J79" s="184"/>
      <c r="K79" s="184"/>
    </row>
    <row r="80" spans="1:13" ht="32.25" customHeight="1">
      <c r="A80" s="182"/>
      <c r="B80" s="187" t="s">
        <v>116</v>
      </c>
      <c r="C80" s="184"/>
      <c r="D80" s="184"/>
      <c r="E80" s="184"/>
      <c r="F80" s="184"/>
      <c r="G80" s="184"/>
      <c r="H80" s="184"/>
      <c r="I80" s="184"/>
      <c r="J80" s="184"/>
      <c r="K80" s="184"/>
    </row>
    <row r="81" spans="1:11" ht="24" customHeight="1">
      <c r="A81" s="182"/>
      <c r="B81" s="187" t="s">
        <v>117</v>
      </c>
      <c r="C81" s="184"/>
      <c r="D81" s="184"/>
      <c r="E81" s="184"/>
      <c r="F81" s="184"/>
      <c r="G81" s="184"/>
      <c r="H81" s="184"/>
      <c r="I81" s="184"/>
      <c r="J81" s="184"/>
      <c r="K81" s="184"/>
    </row>
    <row r="82" spans="1:11" ht="63" customHeight="1">
      <c r="A82" s="182"/>
      <c r="B82" s="187" t="s">
        <v>118</v>
      </c>
      <c r="C82" s="184"/>
      <c r="D82" s="184"/>
      <c r="E82" s="184"/>
      <c r="F82" s="184"/>
      <c r="G82" s="184"/>
      <c r="H82" s="184"/>
      <c r="I82" s="184"/>
      <c r="J82" s="184"/>
      <c r="K82" s="184"/>
    </row>
    <row r="83" spans="1:11" ht="15.75" customHeight="1">
      <c r="A83" s="182"/>
      <c r="B83" s="187" t="s">
        <v>119</v>
      </c>
      <c r="C83" s="184"/>
      <c r="D83" s="184"/>
      <c r="E83" s="184"/>
      <c r="F83" s="184"/>
      <c r="G83" s="184"/>
      <c r="H83" s="184"/>
      <c r="I83" s="184"/>
      <c r="J83" s="184"/>
      <c r="K83" s="184"/>
    </row>
    <row r="84" spans="1:11" ht="15.75" customHeight="1">
      <c r="A84" s="182"/>
      <c r="B84" s="187" t="s">
        <v>120</v>
      </c>
      <c r="C84" s="184"/>
      <c r="D84" s="184"/>
      <c r="E84" s="184"/>
      <c r="F84" s="184"/>
      <c r="G84" s="184"/>
      <c r="H84" s="184"/>
      <c r="I84" s="184"/>
      <c r="J84" s="184"/>
      <c r="K84" s="184"/>
    </row>
    <row r="85" spans="1:11" ht="21" customHeight="1">
      <c r="A85" s="182"/>
      <c r="B85" s="187" t="s">
        <v>121</v>
      </c>
      <c r="C85" s="184"/>
      <c r="D85" s="184"/>
      <c r="E85" s="184"/>
      <c r="F85" s="184"/>
      <c r="G85" s="184"/>
      <c r="H85" s="184"/>
      <c r="I85" s="184"/>
      <c r="J85" s="184"/>
      <c r="K85" s="184"/>
    </row>
    <row r="86" spans="1:11" ht="34.5" customHeight="1">
      <c r="A86" s="182"/>
      <c r="B86" s="187" t="s">
        <v>122</v>
      </c>
      <c r="C86" s="184"/>
      <c r="D86" s="184"/>
      <c r="E86" s="184"/>
      <c r="F86" s="184"/>
      <c r="G86" s="184"/>
      <c r="H86" s="184"/>
      <c r="I86" s="184"/>
      <c r="J86" s="184"/>
      <c r="K86" s="184"/>
    </row>
    <row r="87" spans="1:11" ht="21.75" customHeight="1">
      <c r="A87" s="182"/>
      <c r="B87" s="187" t="s">
        <v>123</v>
      </c>
      <c r="C87" s="184"/>
      <c r="D87" s="184"/>
      <c r="E87" s="184"/>
      <c r="F87" s="184"/>
      <c r="G87" s="184"/>
      <c r="H87" s="184"/>
      <c r="I87" s="184"/>
      <c r="J87" s="184"/>
      <c r="K87" s="184"/>
    </row>
    <row r="88" spans="1:11" ht="31.5" customHeight="1">
      <c r="A88" s="182"/>
      <c r="B88" s="187" t="s">
        <v>124</v>
      </c>
      <c r="C88" s="184"/>
      <c r="D88" s="184"/>
      <c r="E88" s="184"/>
      <c r="F88" s="184"/>
      <c r="G88" s="184"/>
      <c r="H88" s="184"/>
      <c r="I88" s="184"/>
      <c r="J88" s="184"/>
      <c r="K88" s="184"/>
    </row>
    <row r="89" spans="1:11" ht="68.25" customHeight="1">
      <c r="A89" s="182"/>
      <c r="B89" s="187" t="s">
        <v>125</v>
      </c>
      <c r="C89" s="184"/>
      <c r="D89" s="184"/>
      <c r="E89" s="184"/>
      <c r="F89" s="184"/>
      <c r="G89" s="184"/>
      <c r="H89" s="184"/>
      <c r="I89" s="184"/>
      <c r="J89" s="184"/>
      <c r="K89" s="184"/>
    </row>
    <row r="90" spans="1:11" ht="34.5" customHeight="1">
      <c r="A90" s="182"/>
      <c r="B90" s="187" t="s">
        <v>126</v>
      </c>
      <c r="C90" s="184"/>
      <c r="D90" s="184"/>
      <c r="E90" s="184"/>
      <c r="F90" s="184"/>
      <c r="G90" s="184"/>
      <c r="H90" s="184"/>
      <c r="I90" s="184"/>
      <c r="J90" s="184"/>
      <c r="K90" s="184"/>
    </row>
    <row r="91" spans="1:11" ht="39" customHeight="1">
      <c r="A91" s="182"/>
      <c r="B91" s="187" t="s">
        <v>127</v>
      </c>
      <c r="C91" s="184"/>
      <c r="D91" s="184"/>
      <c r="E91" s="184"/>
      <c r="F91" s="184"/>
      <c r="G91" s="184"/>
      <c r="H91" s="184"/>
      <c r="I91" s="184"/>
      <c r="J91" s="184"/>
      <c r="K91" s="184"/>
    </row>
    <row r="92" spans="1:11" ht="17.45" customHeight="1">
      <c r="A92" s="182"/>
      <c r="B92" s="172" t="s">
        <v>663</v>
      </c>
      <c r="C92" s="173"/>
      <c r="D92" s="173"/>
      <c r="E92" s="173"/>
      <c r="F92" s="173"/>
      <c r="G92" s="173"/>
      <c r="H92" s="173"/>
      <c r="I92" s="173"/>
      <c r="J92" s="173"/>
      <c r="K92" s="174"/>
    </row>
    <row r="93" spans="1:11">
      <c r="A93" s="182"/>
      <c r="B93" s="175"/>
      <c r="C93" s="176"/>
      <c r="D93" s="176"/>
      <c r="E93" s="176"/>
      <c r="F93" s="176"/>
      <c r="G93" s="176"/>
      <c r="H93" s="176"/>
      <c r="I93" s="176"/>
      <c r="J93" s="176"/>
      <c r="K93" s="177"/>
    </row>
    <row r="94" spans="1:11">
      <c r="A94" s="183"/>
      <c r="B94" s="178"/>
      <c r="C94" s="179"/>
      <c r="D94" s="179"/>
      <c r="E94" s="179"/>
      <c r="F94" s="179"/>
      <c r="G94" s="179"/>
      <c r="H94" s="179"/>
      <c r="I94" s="179"/>
      <c r="J94" s="179"/>
      <c r="K94" s="180"/>
    </row>
    <row r="141" spans="6:6">
      <c r="F141" t="s">
        <v>777</v>
      </c>
    </row>
  </sheetData>
  <mergeCells count="89">
    <mergeCell ref="A25:A47"/>
    <mergeCell ref="B47:K47"/>
    <mergeCell ref="F1:K1"/>
    <mergeCell ref="C7:K7"/>
    <mergeCell ref="C8:K8"/>
    <mergeCell ref="C9:K9"/>
    <mergeCell ref="C10:K10"/>
    <mergeCell ref="A3:K3"/>
    <mergeCell ref="A4:K4"/>
    <mergeCell ref="B6:K6"/>
    <mergeCell ref="A7:A24"/>
    <mergeCell ref="C23:K23"/>
    <mergeCell ref="C24:K24"/>
    <mergeCell ref="C11:K11"/>
    <mergeCell ref="C12:K12"/>
    <mergeCell ref="C13:K13"/>
    <mergeCell ref="C14:K14"/>
    <mergeCell ref="C18:K18"/>
    <mergeCell ref="C19:K19"/>
    <mergeCell ref="C15:K15"/>
    <mergeCell ref="C16:K16"/>
    <mergeCell ref="C20:K20"/>
    <mergeCell ref="C21:K21"/>
    <mergeCell ref="C22:K22"/>
    <mergeCell ref="C17:K17"/>
    <mergeCell ref="A64:A65"/>
    <mergeCell ref="B64:K64"/>
    <mergeCell ref="B44:K44"/>
    <mergeCell ref="A53:A63"/>
    <mergeCell ref="B46:K46"/>
    <mergeCell ref="A48:A49"/>
    <mergeCell ref="B48:K48"/>
    <mergeCell ref="B49:K49"/>
    <mergeCell ref="C62:K62"/>
    <mergeCell ref="C63:K63"/>
    <mergeCell ref="B50:K50"/>
    <mergeCell ref="B51:K51"/>
    <mergeCell ref="B90:K90"/>
    <mergeCell ref="B91:K91"/>
    <mergeCell ref="B84:K84"/>
    <mergeCell ref="B85:K85"/>
    <mergeCell ref="B86:K86"/>
    <mergeCell ref="B87:K87"/>
    <mergeCell ref="B88:K88"/>
    <mergeCell ref="B83:K83"/>
    <mergeCell ref="B76:K76"/>
    <mergeCell ref="B77:K77"/>
    <mergeCell ref="B78:K78"/>
    <mergeCell ref="B89:K89"/>
    <mergeCell ref="B79:K79"/>
    <mergeCell ref="B80:K80"/>
    <mergeCell ref="B81:K81"/>
    <mergeCell ref="B72:K72"/>
    <mergeCell ref="B73:K73"/>
    <mergeCell ref="B74:K74"/>
    <mergeCell ref="B75:K75"/>
    <mergeCell ref="B82:K82"/>
    <mergeCell ref="C61:K61"/>
    <mergeCell ref="C53:K53"/>
    <mergeCell ref="C54:K54"/>
    <mergeCell ref="C55:K55"/>
    <mergeCell ref="C56:K56"/>
    <mergeCell ref="C57:K57"/>
    <mergeCell ref="B34:K34"/>
    <mergeCell ref="B25:K25"/>
    <mergeCell ref="B26:K26"/>
    <mergeCell ref="B27:K27"/>
    <mergeCell ref="B28:K28"/>
    <mergeCell ref="B29:K29"/>
    <mergeCell ref="B30:K30"/>
    <mergeCell ref="B31:K31"/>
    <mergeCell ref="B32:K32"/>
    <mergeCell ref="B33:K33"/>
    <mergeCell ref="B92:K94"/>
    <mergeCell ref="A72:A94"/>
    <mergeCell ref="B45:K45"/>
    <mergeCell ref="B35:K35"/>
    <mergeCell ref="B36:K36"/>
    <mergeCell ref="B37:K37"/>
    <mergeCell ref="B38:K38"/>
    <mergeCell ref="B39:K39"/>
    <mergeCell ref="B40:K40"/>
    <mergeCell ref="B41:K41"/>
    <mergeCell ref="B42:K42"/>
    <mergeCell ref="B43:K43"/>
    <mergeCell ref="B52:K52"/>
    <mergeCell ref="C58:K58"/>
    <mergeCell ref="C59:K59"/>
    <mergeCell ref="C60:K60"/>
  </mergeCells>
  <printOptions horizontalCentered="1"/>
  <pageMargins left="0.39370078740157483" right="0.39370078740157483" top="0.39370078740157483" bottom="0.39370078740157483" header="0.31496062992125984" footer="0.31496062992125984"/>
  <pageSetup paperSize="9" scale="72" fitToHeight="0" orientation="portrait" verticalDpi="4294967295" r:id="rId1"/>
  <legacyDrawing r:id="rId2"/>
</worksheet>
</file>

<file path=xl/worksheets/sheet10.xml><?xml version="1.0" encoding="utf-8"?>
<worksheet xmlns="http://schemas.openxmlformats.org/spreadsheetml/2006/main" xmlns:r="http://schemas.openxmlformats.org/officeDocument/2006/relationships">
  <sheetPr>
    <pageSetUpPr fitToPage="1"/>
  </sheetPr>
  <dimension ref="A1:K79"/>
  <sheetViews>
    <sheetView topLeftCell="A18" zoomScale="92" zoomScaleNormal="92" workbookViewId="0">
      <selection activeCell="B22" sqref="B22"/>
    </sheetView>
  </sheetViews>
  <sheetFormatPr defaultRowHeight="14.25"/>
  <cols>
    <col min="1" max="1" width="22.625" customWidth="1"/>
    <col min="2" max="2" width="15.875" customWidth="1"/>
    <col min="3" max="3" width="13.125" customWidth="1"/>
    <col min="4" max="4" width="12.125" customWidth="1"/>
    <col min="5" max="5" width="11.375" customWidth="1"/>
    <col min="6" max="6" width="8.625" customWidth="1"/>
    <col min="7" max="7" width="11.375" customWidth="1"/>
    <col min="8" max="8" width="12.375" customWidth="1"/>
  </cols>
  <sheetData>
    <row r="1" spans="1:10" ht="28.5" customHeight="1">
      <c r="A1" s="231" t="s">
        <v>298</v>
      </c>
      <c r="B1" s="231"/>
      <c r="C1" s="231"/>
      <c r="D1" s="231"/>
      <c r="E1" s="231"/>
      <c r="F1" s="231"/>
      <c r="G1" s="24"/>
      <c r="H1" s="24"/>
      <c r="I1" s="24"/>
      <c r="J1" s="24"/>
    </row>
    <row r="2" spans="1:10" ht="36" customHeight="1">
      <c r="A2" s="14" t="s">
        <v>299</v>
      </c>
      <c r="B2" s="237" t="s">
        <v>377</v>
      </c>
      <c r="C2" s="238"/>
      <c r="D2" s="238"/>
      <c r="E2" s="238"/>
      <c r="F2" s="238"/>
      <c r="G2" s="238"/>
      <c r="H2" s="239"/>
      <c r="I2" s="25"/>
      <c r="J2" s="25"/>
    </row>
    <row r="3" spans="1:10" ht="64.5" customHeight="1">
      <c r="A3" s="185" t="s">
        <v>300</v>
      </c>
      <c r="B3" s="225" t="s">
        <v>378</v>
      </c>
      <c r="C3" s="226"/>
      <c r="D3" s="226"/>
      <c r="E3" s="226"/>
      <c r="F3" s="226"/>
      <c r="G3" s="226"/>
      <c r="H3" s="227"/>
      <c r="I3" s="25"/>
      <c r="J3" s="25"/>
    </row>
    <row r="4" spans="1:10" ht="33" customHeight="1">
      <c r="A4" s="185"/>
      <c r="B4" s="262" t="s">
        <v>379</v>
      </c>
      <c r="C4" s="263"/>
      <c r="D4" s="263"/>
      <c r="E4" s="263"/>
      <c r="F4" s="263"/>
      <c r="G4" s="263"/>
      <c r="H4" s="264"/>
      <c r="I4" s="25"/>
      <c r="J4" s="25"/>
    </row>
    <row r="5" spans="1:10" ht="18.95" customHeight="1">
      <c r="A5" s="185"/>
      <c r="B5" s="262" t="s">
        <v>380</v>
      </c>
      <c r="C5" s="263"/>
      <c r="D5" s="263"/>
      <c r="E5" s="263"/>
      <c r="F5" s="263"/>
      <c r="G5" s="263"/>
      <c r="H5" s="264"/>
      <c r="I5" s="25"/>
      <c r="J5" s="25"/>
    </row>
    <row r="6" spans="1:10" ht="31.5" customHeight="1">
      <c r="A6" s="185"/>
      <c r="B6" s="248" t="s">
        <v>381</v>
      </c>
      <c r="C6" s="249"/>
      <c r="D6" s="249"/>
      <c r="E6" s="249"/>
      <c r="F6" s="249"/>
      <c r="G6" s="249"/>
      <c r="H6" s="250"/>
      <c r="I6" s="25"/>
      <c r="J6" s="25"/>
    </row>
    <row r="7" spans="1:10" ht="51" customHeight="1">
      <c r="A7" s="185"/>
      <c r="B7" s="262" t="s">
        <v>382</v>
      </c>
      <c r="C7" s="263"/>
      <c r="D7" s="263"/>
      <c r="E7" s="263"/>
      <c r="F7" s="263"/>
      <c r="G7" s="263"/>
      <c r="H7" s="264"/>
      <c r="I7" s="25"/>
      <c r="J7" s="25"/>
    </row>
    <row r="8" spans="1:10" ht="48.6" customHeight="1">
      <c r="A8" s="5" t="s">
        <v>302</v>
      </c>
      <c r="B8" s="248" t="s">
        <v>303</v>
      </c>
      <c r="C8" s="249"/>
      <c r="D8" s="249"/>
      <c r="E8" s="249"/>
      <c r="F8" s="249"/>
      <c r="G8" s="249"/>
      <c r="H8" s="250"/>
      <c r="I8" s="25"/>
      <c r="J8" s="25"/>
    </row>
    <row r="9" spans="1:10" ht="51.6" customHeight="1">
      <c r="A9" s="5" t="s">
        <v>8</v>
      </c>
      <c r="B9" s="248" t="s">
        <v>742</v>
      </c>
      <c r="C9" s="249"/>
      <c r="D9" s="249"/>
      <c r="E9" s="249"/>
      <c r="F9" s="249"/>
      <c r="G9" s="249"/>
      <c r="H9" s="250"/>
      <c r="I9" s="25"/>
      <c r="J9" s="25"/>
    </row>
    <row r="10" spans="1:10" ht="99" customHeight="1">
      <c r="A10" s="185" t="s">
        <v>305</v>
      </c>
      <c r="B10" s="240" t="s">
        <v>383</v>
      </c>
      <c r="C10" s="241"/>
      <c r="D10" s="241"/>
      <c r="E10" s="241"/>
      <c r="F10" s="241"/>
      <c r="G10" s="241"/>
      <c r="H10" s="187"/>
      <c r="I10" s="25"/>
      <c r="J10" s="25"/>
    </row>
    <row r="11" spans="1:10" ht="138.94999999999999" customHeight="1">
      <c r="A11" s="185"/>
      <c r="B11" s="240" t="s">
        <v>384</v>
      </c>
      <c r="C11" s="241"/>
      <c r="D11" s="241"/>
      <c r="E11" s="241"/>
      <c r="F11" s="241"/>
      <c r="G11" s="241"/>
      <c r="H11" s="187"/>
      <c r="I11" s="25"/>
      <c r="J11" s="25"/>
    </row>
    <row r="12" spans="1:10" ht="33.6" customHeight="1">
      <c r="A12" s="185"/>
      <c r="B12" s="248" t="s">
        <v>385</v>
      </c>
      <c r="C12" s="249"/>
      <c r="D12" s="249"/>
      <c r="E12" s="249"/>
      <c r="F12" s="249"/>
      <c r="G12" s="249"/>
      <c r="H12" s="250"/>
      <c r="I12" s="25"/>
      <c r="J12" s="25"/>
    </row>
    <row r="13" spans="1:10" ht="27" customHeight="1">
      <c r="A13" s="185"/>
      <c r="B13" s="240" t="s">
        <v>386</v>
      </c>
      <c r="C13" s="241"/>
      <c r="D13" s="241"/>
      <c r="E13" s="241"/>
      <c r="F13" s="241"/>
      <c r="G13" s="241"/>
      <c r="H13" s="187"/>
      <c r="I13" s="25"/>
      <c r="J13" s="25"/>
    </row>
    <row r="14" spans="1:10" ht="33.75" customHeight="1">
      <c r="A14" s="185"/>
      <c r="B14" s="240" t="s">
        <v>387</v>
      </c>
      <c r="C14" s="241"/>
      <c r="D14" s="241"/>
      <c r="E14" s="241"/>
      <c r="F14" s="241"/>
      <c r="G14" s="241"/>
      <c r="H14" s="187"/>
      <c r="I14" s="25"/>
      <c r="J14" s="25"/>
    </row>
    <row r="15" spans="1:10" ht="38.25" customHeight="1">
      <c r="A15" s="84" t="s">
        <v>306</v>
      </c>
      <c r="B15" s="188" t="s">
        <v>722</v>
      </c>
      <c r="C15" s="188"/>
      <c r="D15" s="188"/>
      <c r="E15" s="188"/>
      <c r="F15" s="188"/>
      <c r="G15" s="188"/>
      <c r="H15" s="188"/>
      <c r="I15" s="25"/>
      <c r="J15" s="25"/>
    </row>
    <row r="16" spans="1:10" ht="38.25" customHeight="1">
      <c r="A16" s="81"/>
      <c r="B16" s="82"/>
      <c r="C16" s="82"/>
      <c r="D16" s="82"/>
      <c r="E16" s="82"/>
      <c r="F16" s="82"/>
      <c r="G16" s="25"/>
      <c r="H16" s="25"/>
      <c r="I16" s="25"/>
      <c r="J16" s="25"/>
    </row>
    <row r="17" spans="1:11" ht="38.25" customHeight="1">
      <c r="A17" s="81"/>
      <c r="B17" s="82"/>
      <c r="C17" s="82"/>
      <c r="D17" s="82"/>
      <c r="E17" s="82"/>
      <c r="F17" s="82"/>
      <c r="G17" s="25"/>
      <c r="H17" s="25"/>
      <c r="I17" s="25"/>
      <c r="J17" s="25"/>
    </row>
    <row r="18" spans="1:11" ht="134.1" customHeight="1">
      <c r="A18" s="81"/>
      <c r="B18" s="82"/>
      <c r="C18" s="82"/>
      <c r="D18" s="82"/>
      <c r="E18" s="82"/>
      <c r="F18" s="82"/>
      <c r="G18" s="25"/>
      <c r="H18" s="25"/>
      <c r="I18" s="25"/>
      <c r="J18" s="25"/>
    </row>
    <row r="19" spans="1:11" ht="36.75" customHeight="1">
      <c r="A19" s="185" t="s">
        <v>307</v>
      </c>
      <c r="B19" s="188" t="s">
        <v>13</v>
      </c>
      <c r="C19" s="188"/>
      <c r="D19" s="188"/>
      <c r="E19" s="188"/>
      <c r="F19" s="188"/>
      <c r="G19" s="188"/>
      <c r="H19" s="188"/>
      <c r="I19" s="25"/>
      <c r="J19" s="25"/>
    </row>
    <row r="20" spans="1:11" ht="24.75" customHeight="1">
      <c r="A20" s="185"/>
      <c r="B20" s="22" t="s">
        <v>14</v>
      </c>
      <c r="C20" s="19" t="s">
        <v>310</v>
      </c>
      <c r="D20" s="19" t="s">
        <v>311</v>
      </c>
      <c r="E20" s="19" t="s">
        <v>312</v>
      </c>
      <c r="F20" s="19" t="s">
        <v>313</v>
      </c>
      <c r="G20" s="19" t="s">
        <v>44</v>
      </c>
      <c r="H20" s="19" t="s">
        <v>45</v>
      </c>
      <c r="I20" s="25"/>
      <c r="J20" s="25"/>
    </row>
    <row r="21" spans="1:11" ht="27" customHeight="1">
      <c r="A21" s="5" t="s">
        <v>314</v>
      </c>
      <c r="B21" s="20">
        <f>B22+B23+B24+B25</f>
        <v>95440.200000000012</v>
      </c>
      <c r="C21" s="20">
        <f t="shared" ref="C21:H21" si="0">C22+C23+C24+C25</f>
        <v>20073.499999999996</v>
      </c>
      <c r="D21" s="20">
        <f t="shared" si="0"/>
        <v>28919.199999999997</v>
      </c>
      <c r="E21" s="20">
        <f t="shared" si="0"/>
        <v>31459.699999999997</v>
      </c>
      <c r="F21" s="20">
        <f t="shared" si="0"/>
        <v>10941.8</v>
      </c>
      <c r="G21" s="20">
        <f t="shared" si="0"/>
        <v>2022.9999999999998</v>
      </c>
      <c r="H21" s="20">
        <f t="shared" si="0"/>
        <v>2022.9999999999998</v>
      </c>
      <c r="I21" s="25"/>
      <c r="J21" s="25"/>
    </row>
    <row r="22" spans="1:11" ht="48.95" customHeight="1">
      <c r="A22" s="86" t="s">
        <v>315</v>
      </c>
      <c r="B22" s="20">
        <f>C22+D22+E22+F22+G22+H22</f>
        <v>19792.599999999999</v>
      </c>
      <c r="C22" s="21">
        <f>'Приложение №20 (ПП8)'!G10+'Приложение №20 (ПП8)'!G18+'Приложение №20 (ПП8)'!G28+'Приложение №20 (ПП8)'!G36</f>
        <v>1004.5</v>
      </c>
      <c r="D22" s="21">
        <f>'Приложение №20 (ПП8)'!H10+'Приложение №20 (ПП8)'!H18+'Приложение №20 (ПП8)'!H28+'Приложение №20 (ПП8)'!H36</f>
        <v>7333.4</v>
      </c>
      <c r="E22" s="21">
        <f>'Приложение №20 (ПП8)'!I10+'Приложение №20 (ПП8)'!I18+'Приложение №20 (ПП8)'!I28+'Приложение №20 (ПП8)'!I36</f>
        <v>8846.5</v>
      </c>
      <c r="F22" s="21">
        <f>'Приложение №20 (ПП8)'!J10+'Приложение №20 (ПП8)'!J18+'Приложение №20 (ПП8)'!J28+'Приложение №20 (ПП8)'!J36</f>
        <v>2325</v>
      </c>
      <c r="G22" s="21">
        <f>'Приложение №20 (ПП8)'!K10+'Приложение №20 (ПП8)'!K18+'Приложение №20 (ПП8)'!K28+'Приложение №20 (ПП8)'!K36</f>
        <v>141.6</v>
      </c>
      <c r="H22" s="21">
        <f>'Приложение №20 (ПП8)'!L10+'Приложение №20 (ПП8)'!L18+'Приложение №20 (ПП8)'!L28+'Приложение №20 (ПП8)'!L36</f>
        <v>141.6</v>
      </c>
      <c r="I22" s="99"/>
      <c r="J22" s="99"/>
      <c r="K22" s="48"/>
    </row>
    <row r="23" spans="1:11" ht="50.45" customHeight="1">
      <c r="A23" s="5" t="s">
        <v>18</v>
      </c>
      <c r="B23" s="20">
        <f>C23+D23+E23+F23+G23+H23</f>
        <v>45983.1</v>
      </c>
      <c r="C23" s="21">
        <f>'Приложение №20 (ПП8)'!G11+'Приложение №20 (ПП8)'!G19+'Приложение №20 (ПП8)'!G29+'Приложение №20 (ПП8)'!G37</f>
        <v>18235.199999999997</v>
      </c>
      <c r="D23" s="21">
        <f>'Приложение №20 (ПП8)'!H11+'Приложение №20 (ПП8)'!H19+'Приложение №20 (ПП8)'!H29+'Приложение №20 (ПП8)'!H37</f>
        <v>4943.8999999999996</v>
      </c>
      <c r="E23" s="21">
        <f>'Приложение №20 (ПП8)'!I11+'Приложение №20 (ПП8)'!I19+'Приложение №20 (ПП8)'!I29+'Приложение №20 (ПП8)'!I37</f>
        <v>11257</v>
      </c>
      <c r="F23" s="21">
        <f>'Приложение №20 (ПП8)'!J11+'Приложение №20 (ПП8)'!J19+'Приложение №20 (ПП8)'!J29+'Приложение №20 (ПП8)'!J37</f>
        <v>8243.2999999999993</v>
      </c>
      <c r="G23" s="21">
        <f>'Приложение №20 (ПП8)'!K11+'Приложение №20 (ПП8)'!K19+'Приложение №20 (ПП8)'!K29+'Приложение №20 (ПП8)'!K37</f>
        <v>1650.3</v>
      </c>
      <c r="H23" s="21">
        <f>'Приложение №20 (ПП8)'!L11+'Приложение №20 (ПП8)'!L19+'Приложение №20 (ПП8)'!L29+'Приложение №20 (ПП8)'!L37</f>
        <v>1653.3999999999999</v>
      </c>
      <c r="I23" s="99"/>
      <c r="J23" s="25"/>
    </row>
    <row r="24" spans="1:11" ht="36" customHeight="1">
      <c r="A24" s="89" t="s">
        <v>388</v>
      </c>
      <c r="B24" s="20">
        <f>C24+D24+E24+F24+G24+H24</f>
        <v>2579.6</v>
      </c>
      <c r="C24" s="21">
        <f>'Приложение №20 (ПП8)'!G20</f>
        <v>833.8</v>
      </c>
      <c r="D24" s="21">
        <f>'Приложение №20 (ПП8)'!H20</f>
        <v>420.4</v>
      </c>
      <c r="E24" s="21">
        <f>'Приложение №20 (ПП8)'!I20</f>
        <v>492.8</v>
      </c>
      <c r="F24" s="21">
        <f>'Приложение №20 (ПП8)'!J20</f>
        <v>373.5</v>
      </c>
      <c r="G24" s="21">
        <f>'Приложение №20 (ПП8)'!K20</f>
        <v>231.1</v>
      </c>
      <c r="H24" s="21">
        <f>'Приложение №20 (ПП8)'!L20</f>
        <v>228</v>
      </c>
      <c r="I24" s="25"/>
      <c r="J24" s="25"/>
    </row>
    <row r="25" spans="1:11" ht="62.1" customHeight="1">
      <c r="A25" s="5" t="s">
        <v>19</v>
      </c>
      <c r="B25" s="20">
        <f>C25+D25+E25+F25+G25+H25</f>
        <v>27084.9</v>
      </c>
      <c r="C25" s="21">
        <f>'Приложение №20 (ПП8)'!G38</f>
        <v>0</v>
      </c>
      <c r="D25" s="21">
        <f>'Приложение №20 (ПП8)'!H38</f>
        <v>16221.5</v>
      </c>
      <c r="E25" s="21">
        <f>'Приложение №20 (ПП8)'!I38</f>
        <v>10863.4</v>
      </c>
      <c r="F25" s="21">
        <f>'Приложение №20 (ПП8)'!J38</f>
        <v>0</v>
      </c>
      <c r="G25" s="21">
        <f>'Приложение №20 (ПП8)'!K38</f>
        <v>0</v>
      </c>
      <c r="H25" s="21">
        <f>'Приложение №20 (ПП8)'!L38</f>
        <v>0</v>
      </c>
      <c r="I25" s="25"/>
      <c r="J25" s="25"/>
    </row>
    <row r="26" spans="1:11" ht="36.75" customHeight="1">
      <c r="A26" s="189" t="s">
        <v>316</v>
      </c>
      <c r="B26" s="259" t="s">
        <v>114</v>
      </c>
      <c r="C26" s="260"/>
      <c r="D26" s="260"/>
      <c r="E26" s="260"/>
      <c r="F26" s="260"/>
      <c r="G26" s="260"/>
      <c r="H26" s="261"/>
      <c r="I26" s="25"/>
      <c r="J26" s="25"/>
    </row>
    <row r="27" spans="1:11" ht="35.450000000000003" customHeight="1">
      <c r="A27" s="190"/>
      <c r="B27" s="259" t="s">
        <v>115</v>
      </c>
      <c r="C27" s="260"/>
      <c r="D27" s="260"/>
      <c r="E27" s="260"/>
      <c r="F27" s="260"/>
      <c r="G27" s="260"/>
      <c r="H27" s="261"/>
      <c r="I27" s="25"/>
      <c r="J27" s="25"/>
    </row>
    <row r="28" spans="1:11" ht="36.950000000000003" customHeight="1">
      <c r="A28" s="190"/>
      <c r="B28" s="259" t="s">
        <v>116</v>
      </c>
      <c r="C28" s="260"/>
      <c r="D28" s="260"/>
      <c r="E28" s="260"/>
      <c r="F28" s="260"/>
      <c r="G28" s="260"/>
      <c r="H28" s="261"/>
      <c r="I28" s="25"/>
      <c r="J28" s="25"/>
    </row>
    <row r="29" spans="1:11" ht="21.95" customHeight="1">
      <c r="A29" s="190"/>
      <c r="B29" s="259" t="s">
        <v>389</v>
      </c>
      <c r="C29" s="260"/>
      <c r="D29" s="260"/>
      <c r="E29" s="260"/>
      <c r="F29" s="260"/>
      <c r="G29" s="260"/>
      <c r="H29" s="261"/>
      <c r="I29" s="25"/>
      <c r="J29" s="25"/>
    </row>
    <row r="30" spans="1:11" ht="24.95" customHeight="1">
      <c r="A30" s="190"/>
      <c r="B30" s="259" t="s">
        <v>390</v>
      </c>
      <c r="C30" s="260"/>
      <c r="D30" s="260"/>
      <c r="E30" s="260"/>
      <c r="F30" s="260"/>
      <c r="G30" s="260"/>
      <c r="H30" s="261"/>
      <c r="I30" s="25"/>
      <c r="J30" s="25"/>
    </row>
    <row r="31" spans="1:11" ht="30.95" customHeight="1">
      <c r="A31" s="191"/>
      <c r="B31" s="259" t="s">
        <v>391</v>
      </c>
      <c r="C31" s="260"/>
      <c r="D31" s="260"/>
      <c r="E31" s="260"/>
      <c r="F31" s="260"/>
      <c r="G31" s="260"/>
      <c r="H31" s="261"/>
      <c r="I31" s="25"/>
      <c r="J31" s="25"/>
    </row>
    <row r="32" spans="1:11">
      <c r="A32" s="25"/>
      <c r="B32" s="25"/>
      <c r="C32" s="25"/>
      <c r="D32" s="25"/>
      <c r="E32" s="25"/>
      <c r="F32" s="25"/>
      <c r="G32" s="25"/>
      <c r="H32" s="25"/>
      <c r="I32" s="25"/>
      <c r="J32" s="25"/>
    </row>
    <row r="33" spans="1:10">
      <c r="A33" s="25"/>
      <c r="B33" s="25"/>
      <c r="C33" s="25"/>
      <c r="D33" s="25"/>
      <c r="E33" s="25"/>
      <c r="F33" s="25"/>
      <c r="G33" s="25"/>
      <c r="H33" s="25"/>
      <c r="I33" s="25"/>
      <c r="J33" s="25"/>
    </row>
    <row r="34" spans="1:10">
      <c r="A34" s="25"/>
      <c r="B34" s="25"/>
      <c r="C34" s="25"/>
      <c r="D34" s="25"/>
      <c r="E34" s="25"/>
      <c r="F34" s="25"/>
      <c r="G34" s="25"/>
      <c r="H34" s="25"/>
      <c r="I34" s="25"/>
      <c r="J34" s="25"/>
    </row>
    <row r="35" spans="1:10">
      <c r="A35" s="25"/>
      <c r="B35" s="25"/>
      <c r="C35" s="25"/>
      <c r="D35" s="25"/>
      <c r="E35" s="25"/>
      <c r="F35" s="25"/>
      <c r="G35" s="25"/>
      <c r="H35" s="25"/>
      <c r="I35" s="25"/>
      <c r="J35" s="25"/>
    </row>
    <row r="36" spans="1:10">
      <c r="A36" s="25"/>
      <c r="B36" s="25"/>
      <c r="C36" s="25"/>
      <c r="D36" s="25"/>
      <c r="E36" s="25"/>
      <c r="F36" s="25"/>
      <c r="G36" s="25"/>
      <c r="H36" s="25"/>
      <c r="I36" s="25"/>
      <c r="J36" s="25"/>
    </row>
    <row r="37" spans="1:10">
      <c r="A37" s="25"/>
      <c r="B37" s="25"/>
      <c r="C37" s="25"/>
      <c r="D37" s="25"/>
      <c r="E37" s="25"/>
      <c r="F37" s="25"/>
      <c r="G37" s="25"/>
      <c r="H37" s="25"/>
      <c r="I37" s="25"/>
      <c r="J37" s="25"/>
    </row>
    <row r="38" spans="1:10">
      <c r="A38" s="25"/>
      <c r="B38" s="25"/>
      <c r="C38" s="25"/>
      <c r="D38" s="25"/>
      <c r="E38" s="25"/>
      <c r="F38" s="25"/>
      <c r="G38" s="25"/>
      <c r="H38" s="25"/>
      <c r="I38" s="25"/>
      <c r="J38" s="25"/>
    </row>
    <row r="39" spans="1:10">
      <c r="A39" s="25"/>
      <c r="B39" s="25"/>
      <c r="C39" s="25"/>
      <c r="D39" s="25"/>
      <c r="E39" s="25"/>
      <c r="F39" s="25"/>
      <c r="G39" s="25"/>
      <c r="H39" s="25"/>
      <c r="I39" s="25"/>
      <c r="J39" s="25"/>
    </row>
    <row r="40" spans="1:10">
      <c r="A40" s="25"/>
      <c r="B40" s="25"/>
      <c r="C40" s="25"/>
      <c r="D40" s="25"/>
      <c r="E40" s="25"/>
      <c r="F40" s="25"/>
      <c r="G40" s="25"/>
      <c r="H40" s="25"/>
      <c r="I40" s="25"/>
      <c r="J40" s="25"/>
    </row>
    <row r="41" spans="1:10">
      <c r="A41" s="25"/>
      <c r="B41" s="25"/>
      <c r="C41" s="25"/>
      <c r="D41" s="25"/>
      <c r="E41" s="25"/>
      <c r="F41" s="25"/>
      <c r="G41" s="25"/>
      <c r="H41" s="25"/>
      <c r="I41" s="25"/>
      <c r="J41" s="25"/>
    </row>
    <row r="42" spans="1:10">
      <c r="A42" s="25"/>
      <c r="B42" s="25"/>
      <c r="C42" s="25"/>
      <c r="D42" s="25"/>
      <c r="E42" s="25"/>
      <c r="F42" s="25"/>
      <c r="G42" s="25"/>
      <c r="H42" s="25"/>
      <c r="I42" s="25"/>
      <c r="J42" s="25"/>
    </row>
    <row r="43" spans="1:10">
      <c r="A43" s="25"/>
      <c r="B43" s="25"/>
      <c r="C43" s="25"/>
      <c r="D43" s="25"/>
      <c r="E43" s="25"/>
      <c r="F43" s="25"/>
      <c r="G43" s="25"/>
      <c r="H43" s="25"/>
      <c r="I43" s="25"/>
      <c r="J43" s="25"/>
    </row>
    <row r="44" spans="1:10">
      <c r="A44" s="25"/>
      <c r="B44" s="25"/>
      <c r="C44" s="25"/>
      <c r="D44" s="25"/>
      <c r="E44" s="25"/>
      <c r="F44" s="25"/>
      <c r="G44" s="25"/>
      <c r="H44" s="25"/>
      <c r="I44" s="25"/>
      <c r="J44" s="25"/>
    </row>
    <row r="45" spans="1:10">
      <c r="A45" s="25"/>
      <c r="B45" s="25"/>
      <c r="C45" s="25"/>
      <c r="D45" s="25"/>
      <c r="E45" s="25"/>
      <c r="F45" s="25"/>
      <c r="G45" s="25"/>
      <c r="H45" s="25"/>
      <c r="I45" s="25"/>
      <c r="J45" s="25"/>
    </row>
    <row r="46" spans="1:10">
      <c r="A46" s="25"/>
      <c r="B46" s="25"/>
      <c r="C46" s="25"/>
      <c r="D46" s="25"/>
      <c r="E46" s="25"/>
      <c r="F46" s="25"/>
      <c r="G46" s="25"/>
      <c r="H46" s="25"/>
      <c r="I46" s="25"/>
      <c r="J46" s="25"/>
    </row>
    <row r="47" spans="1:10">
      <c r="A47" s="25"/>
      <c r="B47" s="25"/>
      <c r="C47" s="25"/>
      <c r="D47" s="25"/>
      <c r="E47" s="25"/>
      <c r="F47" s="25"/>
      <c r="G47" s="25"/>
      <c r="H47" s="25"/>
      <c r="I47" s="25"/>
      <c r="J47" s="25"/>
    </row>
    <row r="48" spans="1:10">
      <c r="A48" s="25"/>
      <c r="B48" s="25"/>
      <c r="C48" s="25"/>
      <c r="D48" s="25"/>
      <c r="E48" s="25"/>
      <c r="F48" s="25"/>
      <c r="G48" s="25"/>
      <c r="H48" s="25"/>
      <c r="I48" s="25"/>
      <c r="J48" s="25"/>
    </row>
    <row r="49" spans="1:10">
      <c r="A49" s="25"/>
      <c r="B49" s="25"/>
      <c r="C49" s="25"/>
      <c r="D49" s="25"/>
      <c r="E49" s="25"/>
      <c r="F49" s="25"/>
      <c r="G49" s="25"/>
      <c r="H49" s="25"/>
      <c r="I49" s="25"/>
      <c r="J49" s="25"/>
    </row>
    <row r="50" spans="1:10">
      <c r="A50" s="25"/>
      <c r="B50" s="25"/>
      <c r="C50" s="25"/>
      <c r="D50" s="25"/>
      <c r="E50" s="25"/>
      <c r="F50" s="25"/>
      <c r="G50" s="25"/>
      <c r="H50" s="25"/>
      <c r="I50" s="25"/>
      <c r="J50" s="25"/>
    </row>
    <row r="51" spans="1:10">
      <c r="A51" s="25"/>
      <c r="B51" s="25"/>
      <c r="C51" s="25"/>
      <c r="D51" s="25"/>
      <c r="E51" s="25"/>
      <c r="F51" s="25"/>
      <c r="G51" s="25"/>
      <c r="H51" s="25"/>
      <c r="I51" s="25"/>
      <c r="J51" s="25"/>
    </row>
    <row r="52" spans="1:10">
      <c r="A52" s="25"/>
      <c r="B52" s="25"/>
      <c r="C52" s="25"/>
      <c r="D52" s="25"/>
      <c r="E52" s="25"/>
      <c r="F52" s="25"/>
      <c r="G52" s="25"/>
      <c r="H52" s="25"/>
      <c r="I52" s="25"/>
      <c r="J52" s="25"/>
    </row>
    <row r="53" spans="1:10">
      <c r="A53" s="25"/>
      <c r="B53" s="25"/>
      <c r="C53" s="25"/>
      <c r="D53" s="25"/>
      <c r="E53" s="25"/>
      <c r="F53" s="25"/>
      <c r="G53" s="25"/>
      <c r="H53" s="25"/>
      <c r="I53" s="25"/>
      <c r="J53" s="25"/>
    </row>
    <row r="54" spans="1:10">
      <c r="A54" s="25"/>
      <c r="B54" s="25"/>
      <c r="C54" s="25"/>
      <c r="D54" s="25"/>
      <c r="E54" s="25"/>
      <c r="F54" s="25"/>
      <c r="G54" s="25"/>
      <c r="H54" s="25"/>
      <c r="I54" s="25"/>
      <c r="J54" s="25"/>
    </row>
    <row r="55" spans="1:10">
      <c r="A55" s="25"/>
      <c r="B55" s="25"/>
      <c r="C55" s="25"/>
      <c r="D55" s="25"/>
      <c r="E55" s="25"/>
      <c r="F55" s="25"/>
      <c r="G55" s="25"/>
      <c r="H55" s="25"/>
      <c r="I55" s="25"/>
      <c r="J55" s="25"/>
    </row>
    <row r="56" spans="1:10">
      <c r="A56" s="25"/>
      <c r="B56" s="25"/>
      <c r="C56" s="25"/>
      <c r="D56" s="25"/>
      <c r="E56" s="25"/>
      <c r="F56" s="25"/>
      <c r="G56" s="25"/>
      <c r="H56" s="25"/>
      <c r="I56" s="25"/>
      <c r="J56" s="25"/>
    </row>
    <row r="57" spans="1:10">
      <c r="A57" s="25"/>
      <c r="B57" s="25"/>
      <c r="C57" s="25"/>
      <c r="D57" s="25"/>
      <c r="E57" s="25"/>
      <c r="F57" s="25"/>
      <c r="G57" s="25"/>
      <c r="H57" s="25"/>
      <c r="I57" s="25"/>
      <c r="J57" s="25"/>
    </row>
    <row r="58" spans="1:10">
      <c r="A58" s="25"/>
      <c r="B58" s="25"/>
      <c r="C58" s="25"/>
      <c r="D58" s="25"/>
      <c r="E58" s="25"/>
      <c r="F58" s="25"/>
      <c r="G58" s="25"/>
      <c r="H58" s="25"/>
      <c r="I58" s="25"/>
      <c r="J58" s="25"/>
    </row>
    <row r="59" spans="1:10">
      <c r="A59" s="25"/>
      <c r="B59" s="25"/>
      <c r="C59" s="25"/>
      <c r="D59" s="25"/>
      <c r="E59" s="25"/>
      <c r="F59" s="25"/>
      <c r="G59" s="25"/>
      <c r="H59" s="25"/>
      <c r="I59" s="25"/>
      <c r="J59" s="25"/>
    </row>
    <row r="60" spans="1:10">
      <c r="A60" s="25"/>
      <c r="B60" s="25"/>
      <c r="C60" s="25"/>
      <c r="D60" s="25"/>
      <c r="E60" s="25"/>
      <c r="F60" s="25"/>
      <c r="G60" s="25"/>
      <c r="H60" s="25"/>
      <c r="I60" s="25"/>
      <c r="J60" s="25"/>
    </row>
    <row r="61" spans="1:10">
      <c r="A61" s="25"/>
      <c r="B61" s="25"/>
      <c r="C61" s="25"/>
      <c r="D61" s="25"/>
      <c r="E61" s="25"/>
      <c r="F61" s="25"/>
      <c r="G61" s="25"/>
      <c r="H61" s="25"/>
      <c r="I61" s="25"/>
      <c r="J61" s="25"/>
    </row>
    <row r="62" spans="1:10">
      <c r="A62" s="25"/>
      <c r="B62" s="25"/>
      <c r="C62" s="25"/>
      <c r="D62" s="25"/>
      <c r="E62" s="25"/>
      <c r="F62" s="25"/>
      <c r="G62" s="25"/>
      <c r="H62" s="25"/>
      <c r="I62" s="25"/>
      <c r="J62" s="25"/>
    </row>
    <row r="63" spans="1:10">
      <c r="A63" s="25"/>
      <c r="B63" s="25"/>
      <c r="C63" s="25"/>
      <c r="D63" s="25"/>
      <c r="E63" s="25"/>
      <c r="F63" s="25"/>
      <c r="G63" s="25"/>
      <c r="H63" s="25"/>
      <c r="I63" s="25"/>
      <c r="J63" s="25"/>
    </row>
    <row r="64" spans="1:10">
      <c r="A64" s="25"/>
      <c r="B64" s="25"/>
      <c r="C64" s="25"/>
      <c r="D64" s="25"/>
      <c r="E64" s="25"/>
      <c r="F64" s="25"/>
      <c r="G64" s="25"/>
      <c r="H64" s="25"/>
      <c r="I64" s="25"/>
      <c r="J64" s="25"/>
    </row>
    <row r="65" spans="1:10">
      <c r="A65" s="25"/>
      <c r="B65" s="25"/>
      <c r="C65" s="25"/>
      <c r="D65" s="25"/>
      <c r="E65" s="25"/>
      <c r="F65" s="25"/>
      <c r="G65" s="25"/>
      <c r="H65" s="25"/>
      <c r="I65" s="25"/>
      <c r="J65" s="25"/>
    </row>
    <row r="66" spans="1:10">
      <c r="A66" s="25"/>
      <c r="B66" s="25"/>
      <c r="C66" s="25"/>
      <c r="D66" s="25"/>
      <c r="E66" s="25"/>
      <c r="F66" s="25"/>
      <c r="G66" s="25"/>
      <c r="H66" s="25"/>
      <c r="I66" s="25"/>
      <c r="J66" s="25"/>
    </row>
    <row r="67" spans="1:10">
      <c r="A67" s="25"/>
      <c r="B67" s="25"/>
      <c r="C67" s="25"/>
      <c r="D67" s="25"/>
      <c r="E67" s="25"/>
      <c r="F67" s="25"/>
      <c r="G67" s="25"/>
      <c r="H67" s="25"/>
      <c r="I67" s="25"/>
      <c r="J67" s="25"/>
    </row>
    <row r="68" spans="1:10">
      <c r="A68" s="25"/>
      <c r="B68" s="25"/>
      <c r="C68" s="25"/>
      <c r="D68" s="25"/>
      <c r="E68" s="25"/>
      <c r="F68" s="25"/>
      <c r="G68" s="25"/>
      <c r="H68" s="25"/>
      <c r="I68" s="25"/>
      <c r="J68" s="25"/>
    </row>
    <row r="69" spans="1:10">
      <c r="A69" s="25"/>
      <c r="B69" s="25"/>
      <c r="C69" s="25"/>
      <c r="D69" s="25"/>
      <c r="E69" s="25"/>
      <c r="F69" s="25"/>
      <c r="G69" s="25"/>
      <c r="H69" s="25"/>
      <c r="I69" s="25"/>
      <c r="J69" s="25"/>
    </row>
    <row r="70" spans="1:10">
      <c r="A70" s="25"/>
      <c r="B70" s="25"/>
      <c r="C70" s="25"/>
      <c r="D70" s="25"/>
      <c r="E70" s="25"/>
      <c r="F70" s="25"/>
      <c r="G70" s="25"/>
      <c r="H70" s="25"/>
      <c r="I70" s="25"/>
      <c r="J70" s="25"/>
    </row>
    <row r="71" spans="1:10">
      <c r="A71" s="25"/>
      <c r="B71" s="25"/>
      <c r="C71" s="25"/>
      <c r="D71" s="25"/>
      <c r="E71" s="25"/>
      <c r="F71" s="25"/>
      <c r="G71" s="25"/>
      <c r="H71" s="25"/>
      <c r="I71" s="25"/>
      <c r="J71" s="25"/>
    </row>
    <row r="72" spans="1:10">
      <c r="A72" s="25"/>
      <c r="B72" s="25"/>
      <c r="C72" s="25"/>
      <c r="D72" s="25"/>
      <c r="E72" s="25"/>
      <c r="F72" s="25"/>
      <c r="G72" s="25"/>
      <c r="H72" s="25"/>
      <c r="I72" s="25"/>
      <c r="J72" s="25"/>
    </row>
    <row r="73" spans="1:10">
      <c r="A73" s="25"/>
      <c r="B73" s="25"/>
      <c r="C73" s="25"/>
      <c r="D73" s="25"/>
      <c r="E73" s="25"/>
      <c r="F73" s="25"/>
      <c r="G73" s="25"/>
      <c r="H73" s="25"/>
      <c r="I73" s="25"/>
      <c r="J73" s="25"/>
    </row>
    <row r="74" spans="1:10">
      <c r="A74" s="25"/>
      <c r="B74" s="25"/>
      <c r="C74" s="25"/>
      <c r="D74" s="25"/>
      <c r="E74" s="25"/>
      <c r="F74" s="25"/>
      <c r="G74" s="25"/>
      <c r="H74" s="25"/>
      <c r="I74" s="25"/>
      <c r="J74" s="25"/>
    </row>
    <row r="75" spans="1:10">
      <c r="A75" s="25"/>
      <c r="B75" s="25"/>
      <c r="C75" s="25"/>
      <c r="D75" s="25"/>
      <c r="E75" s="25"/>
      <c r="F75" s="25"/>
      <c r="G75" s="25"/>
      <c r="H75" s="25"/>
      <c r="I75" s="25"/>
      <c r="J75" s="25"/>
    </row>
    <row r="76" spans="1:10">
      <c r="A76" s="25"/>
      <c r="B76" s="25"/>
      <c r="C76" s="25"/>
      <c r="D76" s="25"/>
      <c r="E76" s="25"/>
      <c r="F76" s="25"/>
      <c r="G76" s="25"/>
      <c r="H76" s="25"/>
      <c r="I76" s="25"/>
      <c r="J76" s="25"/>
    </row>
    <row r="77" spans="1:10">
      <c r="A77" s="25"/>
      <c r="B77" s="25"/>
      <c r="C77" s="25"/>
      <c r="D77" s="25"/>
      <c r="E77" s="25"/>
      <c r="F77" s="25"/>
      <c r="G77" s="25"/>
      <c r="H77" s="25"/>
      <c r="I77" s="25"/>
      <c r="J77" s="25"/>
    </row>
    <row r="78" spans="1:10">
      <c r="A78" s="25"/>
      <c r="B78" s="25"/>
      <c r="C78" s="25"/>
      <c r="D78" s="25"/>
      <c r="E78" s="25"/>
      <c r="F78" s="25"/>
      <c r="G78" s="25"/>
      <c r="H78" s="25"/>
      <c r="I78" s="25"/>
      <c r="J78" s="25"/>
    </row>
    <row r="79" spans="1:10">
      <c r="A79" s="25"/>
      <c r="B79" s="25"/>
      <c r="C79" s="25"/>
      <c r="D79" s="25"/>
      <c r="E79" s="25"/>
      <c r="F79" s="25"/>
      <c r="G79" s="25"/>
      <c r="H79" s="25"/>
      <c r="I79" s="25"/>
      <c r="J79" s="25"/>
    </row>
  </sheetData>
  <mergeCells count="26">
    <mergeCell ref="A1:F1"/>
    <mergeCell ref="A26:A31"/>
    <mergeCell ref="A19:A20"/>
    <mergeCell ref="A10:A14"/>
    <mergeCell ref="A3:A7"/>
    <mergeCell ref="B2:H2"/>
    <mergeCell ref="B3:H3"/>
    <mergeCell ref="B4:H4"/>
    <mergeCell ref="B5:H5"/>
    <mergeCell ref="B6:H6"/>
    <mergeCell ref="B7:H7"/>
    <mergeCell ref="B8:H8"/>
    <mergeCell ref="B9:H9"/>
    <mergeCell ref="B10:H10"/>
    <mergeCell ref="B11:H11"/>
    <mergeCell ref="B12:H12"/>
    <mergeCell ref="B14:H14"/>
    <mergeCell ref="B15:H15"/>
    <mergeCell ref="B19:H19"/>
    <mergeCell ref="B26:H26"/>
    <mergeCell ref="B13:H13"/>
    <mergeCell ref="B27:H27"/>
    <mergeCell ref="B28:H28"/>
    <mergeCell ref="B29:H29"/>
    <mergeCell ref="B30:H30"/>
    <mergeCell ref="B31:H31"/>
  </mergeCells>
  <printOptions horizontalCentered="1"/>
  <pageMargins left="0.78740157480314965" right="0.39370078740157483" top="0.39370078740157483" bottom="0.39370078740157483" header="0.31496062992125984" footer="0.31496062992125984"/>
  <pageSetup paperSize="9" scale="83" fitToHeight="0" orientation="portrait" horizontalDpi="4294967295" verticalDpi="4294967295" r:id="rId1"/>
</worksheet>
</file>

<file path=xl/worksheets/sheet11.xml><?xml version="1.0" encoding="utf-8"?>
<worksheet xmlns="http://schemas.openxmlformats.org/spreadsheetml/2006/main" xmlns:r="http://schemas.openxmlformats.org/officeDocument/2006/relationships">
  <sheetPr>
    <pageSetUpPr fitToPage="1"/>
  </sheetPr>
  <dimension ref="A1:H14"/>
  <sheetViews>
    <sheetView zoomScale="90" zoomScaleNormal="90" workbookViewId="0">
      <selection activeCell="F10" sqref="F10"/>
    </sheetView>
  </sheetViews>
  <sheetFormatPr defaultRowHeight="14.25"/>
  <cols>
    <col min="1" max="1" width="33.375" customWidth="1"/>
    <col min="2" max="2" width="14.375" customWidth="1"/>
    <col min="3" max="3" width="11.625" customWidth="1"/>
    <col min="4" max="4" width="11.375" customWidth="1"/>
    <col min="5" max="6" width="10.875" customWidth="1"/>
    <col min="7" max="7" width="9.375" customWidth="1"/>
    <col min="8" max="8" width="9.875" customWidth="1"/>
  </cols>
  <sheetData>
    <row r="1" spans="1:8" ht="33.75" customHeight="1">
      <c r="A1" s="231" t="s">
        <v>298</v>
      </c>
      <c r="B1" s="231"/>
      <c r="C1" s="231"/>
      <c r="D1" s="231"/>
      <c r="E1" s="231"/>
      <c r="F1" s="231"/>
    </row>
    <row r="2" spans="1:8" ht="27" customHeight="1">
      <c r="A2" s="14" t="s">
        <v>299</v>
      </c>
      <c r="B2" s="237" t="s">
        <v>62</v>
      </c>
      <c r="C2" s="238"/>
      <c r="D2" s="238"/>
      <c r="E2" s="238"/>
      <c r="F2" s="238"/>
      <c r="G2" s="238"/>
      <c r="H2" s="239"/>
    </row>
    <row r="3" spans="1:8" ht="47.45" customHeight="1">
      <c r="A3" s="5" t="s">
        <v>300</v>
      </c>
      <c r="B3" s="262" t="s">
        <v>392</v>
      </c>
      <c r="C3" s="263"/>
      <c r="D3" s="263"/>
      <c r="E3" s="263"/>
      <c r="F3" s="263"/>
      <c r="G3" s="263"/>
      <c r="H3" s="264"/>
    </row>
    <row r="4" spans="1:8" ht="48" customHeight="1">
      <c r="A4" s="5" t="s">
        <v>302</v>
      </c>
      <c r="B4" s="248" t="s">
        <v>743</v>
      </c>
      <c r="C4" s="249"/>
      <c r="D4" s="249"/>
      <c r="E4" s="249"/>
      <c r="F4" s="249"/>
      <c r="G4" s="249"/>
      <c r="H4" s="250"/>
    </row>
    <row r="5" spans="1:8" ht="39.950000000000003" customHeight="1">
      <c r="A5" s="86" t="s">
        <v>8</v>
      </c>
      <c r="B5" s="262" t="s">
        <v>337</v>
      </c>
      <c r="C5" s="263"/>
      <c r="D5" s="263"/>
      <c r="E5" s="263"/>
      <c r="F5" s="263"/>
      <c r="G5" s="263"/>
      <c r="H5" s="264"/>
    </row>
    <row r="6" spans="1:8" ht="66.599999999999994" customHeight="1">
      <c r="A6" s="5" t="s">
        <v>305</v>
      </c>
      <c r="B6" s="262" t="s">
        <v>393</v>
      </c>
      <c r="C6" s="263"/>
      <c r="D6" s="263"/>
      <c r="E6" s="263"/>
      <c r="F6" s="263"/>
      <c r="G6" s="263"/>
      <c r="H6" s="264"/>
    </row>
    <row r="7" spans="1:8" ht="37.5" customHeight="1">
      <c r="A7" s="5" t="s">
        <v>306</v>
      </c>
      <c r="B7" s="213" t="s">
        <v>725</v>
      </c>
      <c r="C7" s="214"/>
      <c r="D7" s="214"/>
      <c r="E7" s="214"/>
      <c r="F7" s="214"/>
      <c r="G7" s="214"/>
      <c r="H7" s="215"/>
    </row>
    <row r="8" spans="1:8" ht="22.5" customHeight="1">
      <c r="A8" s="185" t="s">
        <v>307</v>
      </c>
      <c r="B8" s="213" t="s">
        <v>13</v>
      </c>
      <c r="C8" s="214"/>
      <c r="D8" s="214"/>
      <c r="E8" s="214"/>
      <c r="F8" s="214"/>
      <c r="G8" s="214"/>
      <c r="H8" s="215"/>
    </row>
    <row r="9" spans="1:8" ht="29.25" customHeight="1">
      <c r="A9" s="185"/>
      <c r="B9" s="22" t="s">
        <v>14</v>
      </c>
      <c r="C9" s="19" t="s">
        <v>310</v>
      </c>
      <c r="D9" s="19" t="s">
        <v>311</v>
      </c>
      <c r="E9" s="19" t="s">
        <v>312</v>
      </c>
      <c r="F9" s="19" t="s">
        <v>313</v>
      </c>
      <c r="G9" s="19" t="s">
        <v>44</v>
      </c>
      <c r="H9" s="19" t="s">
        <v>45</v>
      </c>
    </row>
    <row r="10" spans="1:8" ht="23.25" customHeight="1">
      <c r="A10" s="5" t="s">
        <v>314</v>
      </c>
      <c r="B10" s="20">
        <f t="shared" ref="B10:H10" si="0">B11+B12</f>
        <v>168436.90000000002</v>
      </c>
      <c r="C10" s="20">
        <f t="shared" si="0"/>
        <v>21246.799999999999</v>
      </c>
      <c r="D10" s="20">
        <f t="shared" si="0"/>
        <v>22739.1</v>
      </c>
      <c r="E10" s="20">
        <f t="shared" si="0"/>
        <v>29869</v>
      </c>
      <c r="F10" s="20">
        <f t="shared" si="0"/>
        <v>35603.5</v>
      </c>
      <c r="G10" s="20">
        <f t="shared" si="0"/>
        <v>25272.300000000003</v>
      </c>
      <c r="H10" s="20">
        <f t="shared" si="0"/>
        <v>33706.199999999997</v>
      </c>
    </row>
    <row r="11" spans="1:8" ht="54" customHeight="1">
      <c r="A11" s="5" t="s">
        <v>315</v>
      </c>
      <c r="B11" s="20">
        <f>C11+D11+E11+F11+G11+H11</f>
        <v>168436.90000000002</v>
      </c>
      <c r="C11" s="21">
        <f>'Приложение №21 (ПП9)'!G10</f>
        <v>21246.799999999999</v>
      </c>
      <c r="D11" s="21">
        <f>'Приложение №21 (ПП9)'!H10</f>
        <v>22739.1</v>
      </c>
      <c r="E11" s="21">
        <f>'Приложение №21 (ПП9)'!I10</f>
        <v>29869</v>
      </c>
      <c r="F11" s="21">
        <f>'Приложение №21 (ПП9)'!J10</f>
        <v>35603.5</v>
      </c>
      <c r="G11" s="21">
        <f>'Приложение №21 (ПП9)'!K10</f>
        <v>25272.300000000003</v>
      </c>
      <c r="H11" s="21">
        <f>'Приложение №21 (ПП9)'!L10</f>
        <v>33706.199999999997</v>
      </c>
    </row>
    <row r="12" spans="1:8" ht="45" customHeight="1">
      <c r="A12" s="5" t="s">
        <v>18</v>
      </c>
      <c r="B12" s="20">
        <f>C12+D12+E12+F12</f>
        <v>0</v>
      </c>
      <c r="C12" s="21">
        <f>'Приложение №21 (ПП9)'!G11</f>
        <v>0</v>
      </c>
      <c r="D12" s="21">
        <f>'Приложение №21 (ПП9)'!H11</f>
        <v>0</v>
      </c>
      <c r="E12" s="21">
        <f>'Приложение №21 (ПП9)'!I11</f>
        <v>0</v>
      </c>
      <c r="F12" s="21">
        <f>'Приложение №21 (ПП9)'!J11</f>
        <v>0</v>
      </c>
      <c r="G12" s="21">
        <f>'Приложение №21 (ПП9)'!K11</f>
        <v>0</v>
      </c>
      <c r="H12" s="21">
        <f>'Приложение №21 (ПП9)'!L11</f>
        <v>0</v>
      </c>
    </row>
    <row r="13" spans="1:8" ht="78.95" customHeight="1">
      <c r="A13" s="185" t="s">
        <v>316</v>
      </c>
      <c r="B13" s="265" t="s">
        <v>394</v>
      </c>
      <c r="C13" s="265"/>
      <c r="D13" s="265"/>
      <c r="E13" s="265"/>
      <c r="F13" s="265"/>
      <c r="G13" s="265"/>
      <c r="H13" s="265"/>
    </row>
    <row r="14" spans="1:8" ht="19.5" customHeight="1">
      <c r="A14" s="185"/>
      <c r="B14" s="265" t="s">
        <v>395</v>
      </c>
      <c r="C14" s="265"/>
      <c r="D14" s="265"/>
      <c r="E14" s="265"/>
      <c r="F14" s="265"/>
      <c r="G14" s="265"/>
      <c r="H14" s="265"/>
    </row>
  </sheetData>
  <mergeCells count="12">
    <mergeCell ref="B6:H6"/>
    <mergeCell ref="A1:F1"/>
    <mergeCell ref="B2:H2"/>
    <mergeCell ref="B3:H3"/>
    <mergeCell ref="B4:H4"/>
    <mergeCell ref="B5:H5"/>
    <mergeCell ref="A13:A14"/>
    <mergeCell ref="A8:A9"/>
    <mergeCell ref="B13:H13"/>
    <mergeCell ref="B14:H14"/>
    <mergeCell ref="B7:H7"/>
    <mergeCell ref="B8:H8"/>
  </mergeCells>
  <printOptions horizontalCentered="1"/>
  <pageMargins left="0.78740157480314965" right="0.39370078740157483" top="0.39370078740157483" bottom="0.39370078740157483" header="0.31496062992125984" footer="0.31496062992125984"/>
  <pageSetup paperSize="9" scale="80" fitToHeight="0" orientation="portrait" horizontalDpi="4294967295" verticalDpi="4294967295" r:id="rId1"/>
</worksheet>
</file>

<file path=xl/worksheets/sheet12.xml><?xml version="1.0" encoding="utf-8"?>
<worksheet xmlns="http://schemas.openxmlformats.org/spreadsheetml/2006/main" xmlns:r="http://schemas.openxmlformats.org/officeDocument/2006/relationships">
  <sheetPr>
    <pageSetUpPr fitToPage="1"/>
  </sheetPr>
  <dimension ref="A1:H22"/>
  <sheetViews>
    <sheetView topLeftCell="A7" zoomScale="90" zoomScaleNormal="90" workbookViewId="0">
      <selection activeCell="B6" sqref="B6:H6"/>
    </sheetView>
  </sheetViews>
  <sheetFormatPr defaultRowHeight="14.25"/>
  <cols>
    <col min="1" max="1" width="25.625" customWidth="1"/>
    <col min="2" max="2" width="16" customWidth="1"/>
    <col min="3" max="3" width="14.75" customWidth="1"/>
    <col min="4" max="5" width="12.875" customWidth="1"/>
    <col min="6" max="6" width="12.25" customWidth="1"/>
    <col min="7" max="7" width="11.375" customWidth="1"/>
    <col min="8" max="8" width="9.875" customWidth="1"/>
  </cols>
  <sheetData>
    <row r="1" spans="1:8" ht="18.75">
      <c r="A1" s="231" t="s">
        <v>298</v>
      </c>
      <c r="B1" s="231"/>
      <c r="C1" s="231"/>
      <c r="D1" s="231"/>
      <c r="E1" s="231"/>
      <c r="F1" s="231"/>
    </row>
    <row r="2" spans="1:8" ht="31.5">
      <c r="A2" s="14" t="s">
        <v>299</v>
      </c>
      <c r="B2" s="237" t="s">
        <v>396</v>
      </c>
      <c r="C2" s="238"/>
      <c r="D2" s="238"/>
      <c r="E2" s="238"/>
      <c r="F2" s="238"/>
      <c r="G2" s="238"/>
      <c r="H2" s="239"/>
    </row>
    <row r="3" spans="1:8" ht="97.5" customHeight="1">
      <c r="A3" s="5" t="s">
        <v>300</v>
      </c>
      <c r="B3" s="266" t="s">
        <v>397</v>
      </c>
      <c r="C3" s="267"/>
      <c r="D3" s="267"/>
      <c r="E3" s="267"/>
      <c r="F3" s="267"/>
      <c r="G3" s="267"/>
      <c r="H3" s="268"/>
    </row>
    <row r="4" spans="1:8" ht="36.75" customHeight="1">
      <c r="A4" s="5" t="s">
        <v>302</v>
      </c>
      <c r="B4" s="242" t="s">
        <v>744</v>
      </c>
      <c r="C4" s="243"/>
      <c r="D4" s="243"/>
      <c r="E4" s="243"/>
      <c r="F4" s="243"/>
      <c r="G4" s="243"/>
      <c r="H4" s="244"/>
    </row>
    <row r="5" spans="1:8" ht="31.5">
      <c r="A5" s="5" t="s">
        <v>8</v>
      </c>
      <c r="B5" s="242" t="s">
        <v>745</v>
      </c>
      <c r="C5" s="243"/>
      <c r="D5" s="243"/>
      <c r="E5" s="243"/>
      <c r="F5" s="243"/>
      <c r="G5" s="243"/>
      <c r="H5" s="244"/>
    </row>
    <row r="6" spans="1:8" ht="33" customHeight="1">
      <c r="A6" s="185" t="s">
        <v>305</v>
      </c>
      <c r="B6" s="269" t="s">
        <v>405</v>
      </c>
      <c r="C6" s="270"/>
      <c r="D6" s="270"/>
      <c r="E6" s="270"/>
      <c r="F6" s="270"/>
      <c r="G6" s="270"/>
      <c r="H6" s="271"/>
    </row>
    <row r="7" spans="1:8" ht="33.75" customHeight="1">
      <c r="A7" s="185"/>
      <c r="B7" s="269" t="s">
        <v>406</v>
      </c>
      <c r="C7" s="270"/>
      <c r="D7" s="270"/>
      <c r="E7" s="270"/>
      <c r="F7" s="270"/>
      <c r="G7" s="270"/>
      <c r="H7" s="271"/>
    </row>
    <row r="8" spans="1:8" ht="32.25" customHeight="1">
      <c r="A8" s="185"/>
      <c r="B8" s="269" t="s">
        <v>407</v>
      </c>
      <c r="C8" s="270"/>
      <c r="D8" s="270"/>
      <c r="E8" s="270"/>
      <c r="F8" s="270"/>
      <c r="G8" s="270"/>
      <c r="H8" s="271"/>
    </row>
    <row r="9" spans="1:8" ht="38.25" customHeight="1">
      <c r="A9" s="185"/>
      <c r="B9" s="269" t="s">
        <v>408</v>
      </c>
      <c r="C9" s="270"/>
      <c r="D9" s="270"/>
      <c r="E9" s="270"/>
      <c r="F9" s="270"/>
      <c r="G9" s="270"/>
      <c r="H9" s="271"/>
    </row>
    <row r="10" spans="1:8" ht="31.5">
      <c r="A10" s="5" t="s">
        <v>306</v>
      </c>
      <c r="B10" s="213" t="s">
        <v>724</v>
      </c>
      <c r="C10" s="214"/>
      <c r="D10" s="214"/>
      <c r="E10" s="214"/>
      <c r="F10" s="214"/>
      <c r="G10" s="214"/>
      <c r="H10" s="215"/>
    </row>
    <row r="11" spans="1:8" ht="32.25" customHeight="1">
      <c r="A11" s="185" t="s">
        <v>307</v>
      </c>
      <c r="B11" s="213" t="s">
        <v>13</v>
      </c>
      <c r="C11" s="214"/>
      <c r="D11" s="214"/>
      <c r="E11" s="214"/>
      <c r="F11" s="214"/>
      <c r="G11" s="214"/>
      <c r="H11" s="215"/>
    </row>
    <row r="12" spans="1:8" ht="39" customHeight="1">
      <c r="A12" s="185"/>
      <c r="B12" s="22" t="s">
        <v>14</v>
      </c>
      <c r="C12" s="19" t="s">
        <v>310</v>
      </c>
      <c r="D12" s="19" t="s">
        <v>311</v>
      </c>
      <c r="E12" s="19" t="s">
        <v>312</v>
      </c>
      <c r="F12" s="19" t="s">
        <v>313</v>
      </c>
      <c r="G12" s="19" t="s">
        <v>44</v>
      </c>
      <c r="H12" s="19" t="s">
        <v>45</v>
      </c>
    </row>
    <row r="13" spans="1:8" ht="15.75">
      <c r="A13" s="5" t="s">
        <v>314</v>
      </c>
      <c r="B13" s="20">
        <f>B14+B15+B16</f>
        <v>54263.700000000004</v>
      </c>
      <c r="C13" s="20">
        <f t="shared" ref="C13:H13" si="0">C14+C15+C16</f>
        <v>54263.700000000004</v>
      </c>
      <c r="D13" s="20">
        <f t="shared" si="0"/>
        <v>0</v>
      </c>
      <c r="E13" s="20">
        <f t="shared" si="0"/>
        <v>0</v>
      </c>
      <c r="F13" s="20">
        <f t="shared" si="0"/>
        <v>0</v>
      </c>
      <c r="G13" s="20">
        <f t="shared" si="0"/>
        <v>0</v>
      </c>
      <c r="H13" s="20">
        <f t="shared" si="0"/>
        <v>0</v>
      </c>
    </row>
    <row r="14" spans="1:8" ht="47.25">
      <c r="A14" s="5" t="s">
        <v>315</v>
      </c>
      <c r="B14" s="20">
        <f>C14+D14+E14+F14</f>
        <v>5426.4</v>
      </c>
      <c r="C14" s="21">
        <f>'Приложение №22 (ПП10)'!G10</f>
        <v>5426.4</v>
      </c>
      <c r="D14" s="21">
        <f>'Приложение №22 (ПП10)'!H10</f>
        <v>0</v>
      </c>
      <c r="E14" s="21">
        <f>'Приложение №22 (ПП10)'!I10</f>
        <v>0</v>
      </c>
      <c r="F14" s="21">
        <f>'Приложение №22 (ПП10)'!J10</f>
        <v>0</v>
      </c>
      <c r="G14" s="21">
        <f>'Приложение №22 (ПП10)'!K10</f>
        <v>0</v>
      </c>
      <c r="H14" s="21">
        <f>'Приложение №22 (ПП10)'!L10</f>
        <v>0</v>
      </c>
    </row>
    <row r="15" spans="1:8" ht="31.5">
      <c r="A15" s="5" t="s">
        <v>18</v>
      </c>
      <c r="B15" s="20">
        <f>C15+D15+E15+F15</f>
        <v>48837.3</v>
      </c>
      <c r="C15" s="21">
        <f>'Приложение №22 (ПП10)'!G11</f>
        <v>48837.3</v>
      </c>
      <c r="D15" s="21">
        <f>'Приложение №22 (ПП10)'!H11</f>
        <v>0</v>
      </c>
      <c r="E15" s="21">
        <f>'Приложение №22 (ПП10)'!I11</f>
        <v>0</v>
      </c>
      <c r="F15" s="21">
        <f>'Приложение №22 (ПП10)'!J11</f>
        <v>0</v>
      </c>
      <c r="G15" s="21">
        <f>'Приложение №22 (ПП10)'!K11</f>
        <v>0</v>
      </c>
      <c r="H15" s="21">
        <f>'Приложение №22 (ПП10)'!L11</f>
        <v>0</v>
      </c>
    </row>
    <row r="16" spans="1:8" ht="15.75">
      <c r="A16" s="5" t="s">
        <v>398</v>
      </c>
      <c r="B16" s="20">
        <f>C16+D16+E16+F16</f>
        <v>0</v>
      </c>
      <c r="C16" s="21">
        <f>'Приложение №22 (ПП10)'!G12</f>
        <v>0</v>
      </c>
      <c r="D16" s="21">
        <f>'Приложение №22 (ПП10)'!H12</f>
        <v>0</v>
      </c>
      <c r="E16" s="21">
        <f>'Приложение №22 (ПП10)'!I12</f>
        <v>0</v>
      </c>
      <c r="F16" s="21">
        <f>'Приложение №22 (ПП10)'!J12</f>
        <v>0</v>
      </c>
      <c r="G16" s="21">
        <f>'Приложение №22 (ПП10)'!K12</f>
        <v>0</v>
      </c>
      <c r="H16" s="21">
        <f>'Приложение №22 (ПП10)'!L12</f>
        <v>0</v>
      </c>
    </row>
    <row r="17" spans="1:8" ht="33" customHeight="1">
      <c r="A17" s="185" t="s">
        <v>316</v>
      </c>
      <c r="B17" s="240" t="s">
        <v>399</v>
      </c>
      <c r="C17" s="241"/>
      <c r="D17" s="241"/>
      <c r="E17" s="241"/>
      <c r="F17" s="241"/>
      <c r="G17" s="241"/>
      <c r="H17" s="187"/>
    </row>
    <row r="18" spans="1:8" ht="22.5" customHeight="1">
      <c r="A18" s="185"/>
      <c r="B18" s="240" t="s">
        <v>400</v>
      </c>
      <c r="C18" s="241"/>
      <c r="D18" s="241"/>
      <c r="E18" s="241"/>
      <c r="F18" s="241"/>
      <c r="G18" s="241"/>
      <c r="H18" s="187"/>
    </row>
    <row r="19" spans="1:8" ht="47.25" customHeight="1">
      <c r="A19" s="185"/>
      <c r="B19" s="240" t="s">
        <v>401</v>
      </c>
      <c r="C19" s="241"/>
      <c r="D19" s="241"/>
      <c r="E19" s="241"/>
      <c r="F19" s="241"/>
      <c r="G19" s="241"/>
      <c r="H19" s="187"/>
    </row>
    <row r="20" spans="1:8" ht="19.5" customHeight="1">
      <c r="A20" s="185"/>
      <c r="B20" s="240" t="s">
        <v>402</v>
      </c>
      <c r="C20" s="241"/>
      <c r="D20" s="241"/>
      <c r="E20" s="241"/>
      <c r="F20" s="241"/>
      <c r="G20" s="241"/>
      <c r="H20" s="187"/>
    </row>
    <row r="21" spans="1:8" ht="51.75" customHeight="1">
      <c r="A21" s="185"/>
      <c r="B21" s="269" t="s">
        <v>403</v>
      </c>
      <c r="C21" s="270"/>
      <c r="D21" s="270"/>
      <c r="E21" s="270"/>
      <c r="F21" s="270"/>
      <c r="G21" s="270"/>
      <c r="H21" s="271"/>
    </row>
    <row r="22" spans="1:8" ht="66.95" customHeight="1">
      <c r="A22" s="185"/>
      <c r="B22" s="272" t="s">
        <v>404</v>
      </c>
      <c r="C22" s="273"/>
      <c r="D22" s="273"/>
      <c r="E22" s="273"/>
      <c r="F22" s="273"/>
      <c r="G22" s="273"/>
      <c r="H22" s="274"/>
    </row>
  </sheetData>
  <mergeCells count="20">
    <mergeCell ref="B6:H6"/>
    <mergeCell ref="B7:H7"/>
    <mergeCell ref="B8:H8"/>
    <mergeCell ref="B9:H9"/>
    <mergeCell ref="B10:H10"/>
    <mergeCell ref="B11:H11"/>
    <mergeCell ref="B17:H17"/>
    <mergeCell ref="B18:H18"/>
    <mergeCell ref="A1:F1"/>
    <mergeCell ref="A6:A9"/>
    <mergeCell ref="B2:H2"/>
    <mergeCell ref="B3:H3"/>
    <mergeCell ref="A17:A22"/>
    <mergeCell ref="A11:A12"/>
    <mergeCell ref="B19:H19"/>
    <mergeCell ref="B20:H20"/>
    <mergeCell ref="B21:H21"/>
    <mergeCell ref="B22:H22"/>
    <mergeCell ref="B4:H4"/>
    <mergeCell ref="B5:H5"/>
  </mergeCells>
  <printOptions horizontalCentered="1"/>
  <pageMargins left="0.78740157480314965" right="0.39370078740157483" top="0.39370078740157483" bottom="0.39370078740157483" header="0.31496062992125984" footer="0.31496062992125984"/>
  <pageSetup paperSize="9" scale="78" fitToHeight="0" orientation="portrait" horizontalDpi="4294967295" verticalDpi="4294967295" r:id="rId1"/>
</worksheet>
</file>

<file path=xl/worksheets/sheet13.xml><?xml version="1.0" encoding="utf-8"?>
<worksheet xmlns="http://schemas.openxmlformats.org/spreadsheetml/2006/main" xmlns:r="http://schemas.openxmlformats.org/officeDocument/2006/relationships">
  <sheetPr>
    <pageSetUpPr fitToPage="1"/>
  </sheetPr>
  <dimension ref="A1:K14"/>
  <sheetViews>
    <sheetView topLeftCell="A7" zoomScale="80" zoomScaleNormal="80" workbookViewId="0">
      <selection activeCell="E12" sqref="E12"/>
    </sheetView>
  </sheetViews>
  <sheetFormatPr defaultRowHeight="14.25"/>
  <cols>
    <col min="1" max="1" width="32.625" customWidth="1"/>
    <col min="2" max="3" width="15.75" customWidth="1"/>
    <col min="4" max="4" width="13.25" customWidth="1"/>
    <col min="5" max="5" width="13.375" customWidth="1"/>
    <col min="6" max="6" width="10.875" customWidth="1"/>
    <col min="7" max="7" width="10.375" customWidth="1"/>
  </cols>
  <sheetData>
    <row r="1" spans="1:11" ht="44.25" customHeight="1">
      <c r="A1" s="231" t="s">
        <v>298</v>
      </c>
      <c r="B1" s="231"/>
      <c r="C1" s="231"/>
      <c r="D1" s="231"/>
      <c r="E1" s="231"/>
      <c r="F1" s="24"/>
    </row>
    <row r="2" spans="1:11" ht="42" customHeight="1">
      <c r="A2" s="5" t="s">
        <v>299</v>
      </c>
      <c r="B2" s="276" t="s">
        <v>67</v>
      </c>
      <c r="C2" s="277"/>
      <c r="D2" s="277"/>
      <c r="E2" s="277"/>
      <c r="F2" s="277"/>
      <c r="G2" s="278"/>
    </row>
    <row r="3" spans="1:11" ht="48.95" customHeight="1">
      <c r="A3" s="5" t="s">
        <v>300</v>
      </c>
      <c r="B3" s="225" t="s">
        <v>409</v>
      </c>
      <c r="C3" s="226"/>
      <c r="D3" s="226"/>
      <c r="E3" s="226"/>
      <c r="F3" s="226"/>
      <c r="G3" s="227"/>
    </row>
    <row r="4" spans="1:11" ht="39.6" customHeight="1">
      <c r="A4" s="5" t="s">
        <v>302</v>
      </c>
      <c r="B4" s="225" t="s">
        <v>744</v>
      </c>
      <c r="C4" s="226"/>
      <c r="D4" s="226"/>
      <c r="E4" s="226"/>
      <c r="F4" s="226"/>
      <c r="G4" s="227"/>
    </row>
    <row r="5" spans="1:11" ht="39.950000000000003" customHeight="1">
      <c r="A5" s="5" t="s">
        <v>8</v>
      </c>
      <c r="B5" s="225" t="s">
        <v>337</v>
      </c>
      <c r="C5" s="226"/>
      <c r="D5" s="226"/>
      <c r="E5" s="226"/>
      <c r="F5" s="226"/>
      <c r="G5" s="227"/>
    </row>
    <row r="6" spans="1:11" ht="53.1" customHeight="1">
      <c r="A6" s="5" t="s">
        <v>305</v>
      </c>
      <c r="B6" s="225" t="s">
        <v>410</v>
      </c>
      <c r="C6" s="226"/>
      <c r="D6" s="226"/>
      <c r="E6" s="226"/>
      <c r="F6" s="226"/>
      <c r="G6" s="227"/>
    </row>
    <row r="7" spans="1:11" ht="33.6" customHeight="1">
      <c r="A7" s="5" t="s">
        <v>306</v>
      </c>
      <c r="B7" s="213" t="s">
        <v>723</v>
      </c>
      <c r="C7" s="214"/>
      <c r="D7" s="214"/>
      <c r="E7" s="214"/>
      <c r="F7" s="214"/>
      <c r="G7" s="215"/>
    </row>
    <row r="8" spans="1:11" ht="38.25" customHeight="1">
      <c r="A8" s="185" t="s">
        <v>307</v>
      </c>
      <c r="B8" s="213" t="s">
        <v>13</v>
      </c>
      <c r="C8" s="214"/>
      <c r="D8" s="214"/>
      <c r="E8" s="214"/>
      <c r="F8" s="214"/>
      <c r="G8" s="215"/>
    </row>
    <row r="9" spans="1:11" ht="30.75" customHeight="1">
      <c r="A9" s="185"/>
      <c r="B9" s="22" t="s">
        <v>14</v>
      </c>
      <c r="C9" s="19" t="s">
        <v>311</v>
      </c>
      <c r="D9" s="19" t="s">
        <v>312</v>
      </c>
      <c r="E9" s="19" t="s">
        <v>313</v>
      </c>
      <c r="F9" s="19" t="s">
        <v>44</v>
      </c>
      <c r="G9" s="19" t="s">
        <v>45</v>
      </c>
      <c r="K9" s="101"/>
    </row>
    <row r="10" spans="1:11" ht="38.25" customHeight="1">
      <c r="A10" s="5" t="s">
        <v>314</v>
      </c>
      <c r="B10" s="20">
        <f t="shared" ref="B10:G10" si="0">B11+B12+B13</f>
        <v>20268.989999999998</v>
      </c>
      <c r="C10" s="20">
        <f t="shared" si="0"/>
        <v>12968</v>
      </c>
      <c r="D10" s="20">
        <f t="shared" si="0"/>
        <v>349.1</v>
      </c>
      <c r="E10" s="20">
        <f t="shared" si="0"/>
        <v>2188.79</v>
      </c>
      <c r="F10" s="20">
        <f t="shared" si="0"/>
        <v>4763.1000000000004</v>
      </c>
      <c r="G10" s="20">
        <f t="shared" si="0"/>
        <v>0</v>
      </c>
    </row>
    <row r="11" spans="1:11" ht="57" customHeight="1">
      <c r="A11" s="5" t="s">
        <v>315</v>
      </c>
      <c r="B11" s="20">
        <f>C11+D11+E11+F11+G11</f>
        <v>1720.3899999999999</v>
      </c>
      <c r="C11" s="21">
        <f>'Приложение №23 (ПП11)'!G10</f>
        <v>648.4</v>
      </c>
      <c r="D11" s="21">
        <f>'Приложение №23 (ПП11)'!H10</f>
        <v>349.1</v>
      </c>
      <c r="E11" s="21">
        <f>'Приложение №23 (ПП11)'!I10</f>
        <v>389.39</v>
      </c>
      <c r="F11" s="21">
        <f>'Приложение №23 (ПП11)'!J10</f>
        <v>333.5</v>
      </c>
      <c r="G11" s="21">
        <f>'Приложение №23 (ПП11)'!K10</f>
        <v>0</v>
      </c>
    </row>
    <row r="12" spans="1:11" ht="44.25" customHeight="1">
      <c r="A12" s="5" t="s">
        <v>18</v>
      </c>
      <c r="B12" s="20">
        <f>C12+D12+E12+F12+G12</f>
        <v>18548.599999999999</v>
      </c>
      <c r="C12" s="21">
        <f>'Приложение №23 (ПП11)'!G11</f>
        <v>12319.6</v>
      </c>
      <c r="D12" s="21">
        <f>'Приложение №23 (ПП11)'!H11</f>
        <v>0</v>
      </c>
      <c r="E12" s="21">
        <f>'Приложение №23 (ПП11)'!I11</f>
        <v>1799.4</v>
      </c>
      <c r="F12" s="21">
        <f>'Приложение №23 (ПП11)'!J11</f>
        <v>4429.6000000000004</v>
      </c>
      <c r="G12" s="21">
        <f>'Приложение №23 (ПП11)'!K11</f>
        <v>0</v>
      </c>
    </row>
    <row r="13" spans="1:11" ht="48" customHeight="1">
      <c r="A13" s="5" t="s">
        <v>398</v>
      </c>
      <c r="B13" s="20">
        <f>C13+D13+E13</f>
        <v>0</v>
      </c>
      <c r="C13" s="21">
        <f>'Приложение №23 (ПП11)'!G12</f>
        <v>0</v>
      </c>
      <c r="D13" s="21">
        <f>'Приложение №23 (ПП11)'!H12</f>
        <v>0</v>
      </c>
      <c r="E13" s="21">
        <f>'Приложение №23 (ПП11)'!I12</f>
        <v>0</v>
      </c>
      <c r="F13" s="21">
        <f>'Приложение №23 (ПП11)'!J12</f>
        <v>0</v>
      </c>
      <c r="G13" s="21">
        <f>'Приложение №23 (ПП11)'!K12</f>
        <v>0</v>
      </c>
    </row>
    <row r="14" spans="1:11" ht="56.45" customHeight="1">
      <c r="A14" s="85" t="s">
        <v>316</v>
      </c>
      <c r="B14" s="275" t="s">
        <v>411</v>
      </c>
      <c r="C14" s="275"/>
      <c r="D14" s="275"/>
      <c r="E14" s="275"/>
      <c r="F14" s="275"/>
      <c r="G14" s="275"/>
    </row>
  </sheetData>
  <mergeCells count="10">
    <mergeCell ref="B8:G8"/>
    <mergeCell ref="B14:G14"/>
    <mergeCell ref="A1:E1"/>
    <mergeCell ref="A8:A9"/>
    <mergeCell ref="B2:G2"/>
    <mergeCell ref="B3:G3"/>
    <mergeCell ref="B4:G4"/>
    <mergeCell ref="B5:G5"/>
    <mergeCell ref="B6:G6"/>
    <mergeCell ref="B7:G7"/>
  </mergeCells>
  <printOptions horizontalCentered="1"/>
  <pageMargins left="0.78740157480314965" right="0.39370078740157483" top="0.39370078740157483" bottom="0.39370078740157483" header="0.31496062992125984" footer="0.31496062992125984"/>
  <pageSetup paperSize="9" scale="80" fitToHeight="0" orientation="portrait" horizontalDpi="4294967295" verticalDpi="4294967295" r:id="rId1"/>
</worksheet>
</file>

<file path=xl/worksheets/sheet14.xml><?xml version="1.0" encoding="utf-8"?>
<worksheet xmlns="http://schemas.openxmlformats.org/spreadsheetml/2006/main" xmlns:r="http://schemas.openxmlformats.org/officeDocument/2006/relationships">
  <sheetPr>
    <pageSetUpPr fitToPage="1"/>
  </sheetPr>
  <dimension ref="A1:Q45"/>
  <sheetViews>
    <sheetView view="pageBreakPreview" topLeftCell="A18" zoomScale="82" zoomScaleNormal="80" zoomScaleSheetLayoutView="82" workbookViewId="0">
      <selection activeCell="N34" sqref="N34"/>
    </sheetView>
  </sheetViews>
  <sheetFormatPr defaultRowHeight="14.25"/>
  <cols>
    <col min="1" max="1" width="5.625" customWidth="1"/>
    <col min="2" max="2" width="29.875" customWidth="1"/>
    <col min="3" max="3" width="14.75" customWidth="1"/>
    <col min="4" max="4" width="11.75" customWidth="1"/>
    <col min="5" max="5" width="19.25" customWidth="1"/>
    <col min="6" max="6" width="11" customWidth="1"/>
    <col min="7" max="8" width="11.875" customWidth="1"/>
    <col min="9" max="9" width="13.25" customWidth="1"/>
    <col min="10" max="10" width="13" customWidth="1"/>
    <col min="11" max="11" width="11.75" customWidth="1"/>
    <col min="12" max="12" width="12.125" customWidth="1"/>
    <col min="13" max="13" width="11.375" customWidth="1"/>
    <col min="14" max="14" width="13.125" customWidth="1"/>
    <col min="15" max="15" width="13.25" customWidth="1"/>
    <col min="16" max="16" width="17.375" customWidth="1"/>
    <col min="17" max="17" width="15.375" customWidth="1"/>
  </cols>
  <sheetData>
    <row r="1" spans="1:17" ht="32.25" customHeight="1">
      <c r="F1" s="26"/>
      <c r="G1" s="26"/>
      <c r="H1" s="26"/>
      <c r="I1" s="26"/>
      <c r="J1" s="26"/>
      <c r="K1" s="26"/>
      <c r="L1" s="26"/>
      <c r="M1" s="289" t="s">
        <v>412</v>
      </c>
      <c r="N1" s="289"/>
      <c r="O1" s="289"/>
      <c r="P1" s="26"/>
    </row>
    <row r="2" spans="1:17" ht="18.75">
      <c r="A2" s="282" t="s">
        <v>316</v>
      </c>
      <c r="B2" s="282"/>
      <c r="C2" s="282"/>
      <c r="D2" s="282"/>
      <c r="E2" s="282"/>
      <c r="F2" s="282"/>
      <c r="G2" s="282"/>
      <c r="H2" s="282"/>
      <c r="I2" s="282"/>
      <c r="J2" s="282"/>
      <c r="K2" s="282"/>
      <c r="L2" s="282"/>
      <c r="M2" s="282"/>
    </row>
    <row r="3" spans="1:17" ht="18.75">
      <c r="A3" s="283" t="s">
        <v>414</v>
      </c>
      <c r="B3" s="283"/>
      <c r="C3" s="283"/>
      <c r="D3" s="283"/>
      <c r="E3" s="283"/>
      <c r="F3" s="283"/>
      <c r="G3" s="283"/>
      <c r="H3" s="283"/>
      <c r="I3" s="283"/>
      <c r="J3" s="283"/>
      <c r="K3" s="283"/>
      <c r="L3" s="283"/>
      <c r="M3" s="283"/>
    </row>
    <row r="4" spans="1:17" ht="22.5">
      <c r="A4" s="284" t="s">
        <v>413</v>
      </c>
      <c r="B4" s="284"/>
      <c r="C4" s="284"/>
      <c r="D4" s="284"/>
      <c r="E4" s="284"/>
      <c r="F4" s="284"/>
      <c r="G4" s="284"/>
      <c r="H4" s="284"/>
      <c r="I4" s="284"/>
      <c r="J4" s="284"/>
      <c r="K4" s="284"/>
      <c r="L4" s="284"/>
      <c r="M4" s="284"/>
    </row>
    <row r="5" spans="1:17" ht="64.5" customHeight="1">
      <c r="A5" s="281" t="s">
        <v>415</v>
      </c>
      <c r="B5" s="281" t="s">
        <v>416</v>
      </c>
      <c r="C5" s="281" t="s">
        <v>417</v>
      </c>
      <c r="D5" s="281"/>
      <c r="E5" s="281" t="s">
        <v>418</v>
      </c>
      <c r="F5" s="281" t="s">
        <v>419</v>
      </c>
      <c r="G5" s="281" t="s">
        <v>420</v>
      </c>
      <c r="H5" s="281" t="s">
        <v>421</v>
      </c>
      <c r="I5" s="281"/>
      <c r="J5" s="281"/>
      <c r="K5" s="281"/>
      <c r="L5" s="281"/>
      <c r="M5" s="281"/>
      <c r="N5" s="281"/>
      <c r="O5" s="281"/>
    </row>
    <row r="6" spans="1:17" ht="81" customHeight="1">
      <c r="A6" s="281"/>
      <c r="B6" s="281"/>
      <c r="C6" s="16" t="s">
        <v>422</v>
      </c>
      <c r="D6" s="16" t="s">
        <v>423</v>
      </c>
      <c r="E6" s="281"/>
      <c r="F6" s="281"/>
      <c r="G6" s="281"/>
      <c r="H6" s="16" t="s">
        <v>308</v>
      </c>
      <c r="I6" s="16" t="s">
        <v>309</v>
      </c>
      <c r="J6" s="16" t="s">
        <v>310</v>
      </c>
      <c r="K6" s="16" t="s">
        <v>311</v>
      </c>
      <c r="L6" s="16" t="s">
        <v>312</v>
      </c>
      <c r="M6" s="16" t="s">
        <v>313</v>
      </c>
      <c r="N6" s="55" t="s">
        <v>44</v>
      </c>
      <c r="O6" s="55" t="s">
        <v>45</v>
      </c>
      <c r="Q6" s="48">
        <f>C8+C10+C13+C14+C15+C16+C17</f>
        <v>498650.33300000004</v>
      </c>
    </row>
    <row r="7" spans="1:17" ht="9.75" customHeight="1">
      <c r="A7" s="31">
        <v>1</v>
      </c>
      <c r="B7" s="31">
        <v>2</v>
      </c>
      <c r="C7" s="31">
        <v>3</v>
      </c>
      <c r="D7" s="31">
        <v>4</v>
      </c>
      <c r="E7" s="31">
        <v>5</v>
      </c>
      <c r="F7" s="31">
        <v>6</v>
      </c>
      <c r="G7" s="31">
        <v>7</v>
      </c>
      <c r="H7" s="31">
        <v>8</v>
      </c>
      <c r="I7" s="31">
        <v>9</v>
      </c>
      <c r="J7" s="31">
        <v>10</v>
      </c>
      <c r="K7" s="31">
        <v>11</v>
      </c>
      <c r="L7" s="31">
        <v>12</v>
      </c>
      <c r="M7" s="31">
        <v>13</v>
      </c>
      <c r="N7" s="31">
        <v>14</v>
      </c>
      <c r="O7" s="31">
        <v>15</v>
      </c>
    </row>
    <row r="8" spans="1:17" ht="84.75" customHeight="1">
      <c r="A8" s="279">
        <v>1</v>
      </c>
      <c r="B8" s="235" t="s">
        <v>442</v>
      </c>
      <c r="C8" s="286">
        <f>'Приложение №12'!D6+'Приложение №12'!D17+'Приложение №12'!D28</f>
        <v>217539.17</v>
      </c>
      <c r="D8" s="286">
        <f>'Приложение №13 (ПП1)'!F15+'Приложение №13 (ПП1)'!F16</f>
        <v>0</v>
      </c>
      <c r="E8" s="32" t="s">
        <v>431</v>
      </c>
      <c r="F8" s="27" t="s">
        <v>424</v>
      </c>
      <c r="G8" s="23">
        <v>25</v>
      </c>
      <c r="H8" s="23">
        <v>30</v>
      </c>
      <c r="I8" s="23">
        <v>35</v>
      </c>
      <c r="J8" s="23">
        <v>40</v>
      </c>
      <c r="K8" s="23">
        <v>45</v>
      </c>
      <c r="L8" s="23">
        <v>50</v>
      </c>
      <c r="M8" s="23">
        <v>20</v>
      </c>
      <c r="N8" s="61">
        <v>15</v>
      </c>
      <c r="O8" s="61">
        <v>10</v>
      </c>
      <c r="P8" s="48"/>
    </row>
    <row r="9" spans="1:17" ht="69" customHeight="1">
      <c r="A9" s="280"/>
      <c r="B9" s="235"/>
      <c r="C9" s="286"/>
      <c r="D9" s="286"/>
      <c r="E9" s="32" t="s">
        <v>432</v>
      </c>
      <c r="F9" s="27" t="s">
        <v>425</v>
      </c>
      <c r="G9" s="23">
        <v>75</v>
      </c>
      <c r="H9" s="23">
        <v>80</v>
      </c>
      <c r="I9" s="23">
        <v>83</v>
      </c>
      <c r="J9" s="23">
        <v>84</v>
      </c>
      <c r="K9" s="23">
        <v>85</v>
      </c>
      <c r="L9" s="23">
        <v>86</v>
      </c>
      <c r="M9" s="23">
        <v>87</v>
      </c>
      <c r="N9" s="61">
        <v>87</v>
      </c>
      <c r="O9" s="61">
        <v>87</v>
      </c>
    </row>
    <row r="10" spans="1:17" ht="47.25">
      <c r="A10" s="281">
        <v>2</v>
      </c>
      <c r="B10" s="235" t="s">
        <v>746</v>
      </c>
      <c r="C10" s="286">
        <f>'Приложение №12'!D37+'Приложение №12'!D46+'Приложение №12'!D68+'Приложение №12'!D83+'Приложение №12'!D94+'Приложение №12'!D105+'Приложение №12'!D128+'Приложение №12'!D140</f>
        <v>224683.8</v>
      </c>
      <c r="D10" s="286">
        <f>'Приложение №12'!D138</f>
        <v>3041</v>
      </c>
      <c r="E10" s="29" t="s">
        <v>433</v>
      </c>
      <c r="F10" s="27" t="s">
        <v>425</v>
      </c>
      <c r="G10" s="23">
        <v>100</v>
      </c>
      <c r="H10" s="23">
        <v>100</v>
      </c>
      <c r="I10" s="23">
        <v>100</v>
      </c>
      <c r="J10" s="23">
        <v>100</v>
      </c>
      <c r="K10" s="23">
        <v>100</v>
      </c>
      <c r="L10" s="23">
        <v>100</v>
      </c>
      <c r="M10" s="23">
        <v>100</v>
      </c>
      <c r="N10" s="61">
        <v>100</v>
      </c>
      <c r="O10" s="61">
        <v>100</v>
      </c>
    </row>
    <row r="11" spans="1:17" ht="93.95" customHeight="1">
      <c r="A11" s="281"/>
      <c r="B11" s="235"/>
      <c r="C11" s="286"/>
      <c r="D11" s="286"/>
      <c r="E11" s="29" t="s">
        <v>434</v>
      </c>
      <c r="F11" s="27" t="s">
        <v>425</v>
      </c>
      <c r="G11" s="23">
        <v>100</v>
      </c>
      <c r="H11" s="23">
        <v>100</v>
      </c>
      <c r="I11" s="23">
        <v>100</v>
      </c>
      <c r="J11" s="23">
        <v>100</v>
      </c>
      <c r="K11" s="23">
        <v>100</v>
      </c>
      <c r="L11" s="23">
        <v>100</v>
      </c>
      <c r="M11" s="23">
        <v>100</v>
      </c>
      <c r="N11" s="61">
        <v>100</v>
      </c>
      <c r="O11" s="61">
        <v>100</v>
      </c>
      <c r="P11" s="48"/>
    </row>
    <row r="12" spans="1:17" ht="297" customHeight="1">
      <c r="A12" s="281"/>
      <c r="B12" s="235"/>
      <c r="C12" s="286"/>
      <c r="D12" s="286"/>
      <c r="E12" s="29" t="s">
        <v>435</v>
      </c>
      <c r="F12" s="27" t="s">
        <v>430</v>
      </c>
      <c r="G12" s="30">
        <v>134973</v>
      </c>
      <c r="H12" s="30">
        <v>134973</v>
      </c>
      <c r="I12" s="30">
        <v>134973</v>
      </c>
      <c r="J12" s="30">
        <v>134973</v>
      </c>
      <c r="K12" s="30">
        <v>134973</v>
      </c>
      <c r="L12" s="30">
        <v>134973</v>
      </c>
      <c r="M12" s="30">
        <v>134973</v>
      </c>
      <c r="N12" s="30">
        <v>134973</v>
      </c>
      <c r="O12" s="30">
        <v>134973</v>
      </c>
    </row>
    <row r="13" spans="1:17" ht="141.75">
      <c r="A13" s="16">
        <v>3</v>
      </c>
      <c r="B13" s="28" t="s">
        <v>747</v>
      </c>
      <c r="C13" s="18">
        <f>'Приложение №12'!D79</f>
        <v>2380.3000000000002</v>
      </c>
      <c r="D13" s="18">
        <f>'Приложение №12'!D82</f>
        <v>0</v>
      </c>
      <c r="E13" s="29" t="s">
        <v>436</v>
      </c>
      <c r="F13" s="27" t="s">
        <v>425</v>
      </c>
      <c r="G13" s="23">
        <v>65</v>
      </c>
      <c r="H13" s="23">
        <v>67</v>
      </c>
      <c r="I13" s="23">
        <v>69</v>
      </c>
      <c r="J13" s="23">
        <v>71</v>
      </c>
      <c r="K13" s="23">
        <v>73</v>
      </c>
      <c r="L13" s="23">
        <v>75</v>
      </c>
      <c r="M13" s="23">
        <v>75</v>
      </c>
      <c r="N13" s="61">
        <v>75</v>
      </c>
      <c r="O13" s="61">
        <v>75</v>
      </c>
    </row>
    <row r="14" spans="1:17" ht="132" customHeight="1">
      <c r="A14" s="16">
        <v>4</v>
      </c>
      <c r="B14" s="28" t="s">
        <v>440</v>
      </c>
      <c r="C14" s="18">
        <f>'Приложение №12'!D116</f>
        <v>10953.932999999999</v>
      </c>
      <c r="D14" s="18">
        <f>'Приложение №12'!D126</f>
        <v>5955.5</v>
      </c>
      <c r="E14" s="29" t="s">
        <v>438</v>
      </c>
      <c r="F14" s="27" t="s">
        <v>437</v>
      </c>
      <c r="G14" s="23">
        <v>150</v>
      </c>
      <c r="H14" s="23">
        <v>150</v>
      </c>
      <c r="I14" s="23">
        <v>150</v>
      </c>
      <c r="J14" s="23">
        <v>150</v>
      </c>
      <c r="K14" s="23">
        <v>150</v>
      </c>
      <c r="L14" s="23">
        <v>150</v>
      </c>
      <c r="M14" s="23">
        <v>70</v>
      </c>
      <c r="N14" s="61">
        <v>50</v>
      </c>
      <c r="O14" s="61">
        <v>30</v>
      </c>
    </row>
    <row r="15" spans="1:17" ht="79.5" customHeight="1">
      <c r="A15" s="16">
        <v>5</v>
      </c>
      <c r="B15" s="28" t="s">
        <v>441</v>
      </c>
      <c r="C15" s="18">
        <f>'Приложение №12'!D57</f>
        <v>33468.33</v>
      </c>
      <c r="D15" s="18">
        <f>'Приложение №12'!D67</f>
        <v>0</v>
      </c>
      <c r="E15" s="29" t="s">
        <v>439</v>
      </c>
      <c r="F15" s="27" t="s">
        <v>425</v>
      </c>
      <c r="G15" s="23" t="s">
        <v>427</v>
      </c>
      <c r="H15" s="23">
        <v>100</v>
      </c>
      <c r="I15" s="23">
        <v>100</v>
      </c>
      <c r="J15" s="23">
        <v>100</v>
      </c>
      <c r="K15" s="23">
        <v>100</v>
      </c>
      <c r="L15" s="23">
        <v>100</v>
      </c>
      <c r="M15" s="23">
        <v>100</v>
      </c>
      <c r="N15" s="61">
        <v>100</v>
      </c>
      <c r="O15" s="61">
        <v>100</v>
      </c>
    </row>
    <row r="16" spans="1:17" ht="110.25">
      <c r="A16" s="16">
        <v>6</v>
      </c>
      <c r="B16" s="28" t="s">
        <v>444</v>
      </c>
      <c r="C16" s="56">
        <f>'Приложение №12'!D151</f>
        <v>3711.3999999999996</v>
      </c>
      <c r="D16" s="18">
        <f>'Приложение №12'!D159</f>
        <v>12643.6</v>
      </c>
      <c r="E16" s="29" t="s">
        <v>443</v>
      </c>
      <c r="F16" s="27" t="s">
        <v>425</v>
      </c>
      <c r="G16" s="23" t="s">
        <v>749</v>
      </c>
      <c r="H16" s="23">
        <v>100</v>
      </c>
      <c r="I16" s="23">
        <v>100</v>
      </c>
      <c r="J16" s="23">
        <v>100</v>
      </c>
      <c r="K16" s="23">
        <v>100</v>
      </c>
      <c r="L16" s="23">
        <v>100</v>
      </c>
      <c r="M16" s="23">
        <v>100</v>
      </c>
      <c r="N16" s="61">
        <v>100</v>
      </c>
      <c r="O16" s="61">
        <v>100</v>
      </c>
    </row>
    <row r="17" spans="1:15" ht="97.5" customHeight="1">
      <c r="A17" s="279">
        <v>7</v>
      </c>
      <c r="B17" s="290" t="s">
        <v>445</v>
      </c>
      <c r="C17" s="287">
        <f>'Приложение №12'!D166</f>
        <v>5913.4</v>
      </c>
      <c r="D17" s="287">
        <f>'Приложение №12'!D170</f>
        <v>12808.1</v>
      </c>
      <c r="E17" s="29" t="s">
        <v>446</v>
      </c>
      <c r="F17" s="27" t="s">
        <v>428</v>
      </c>
      <c r="G17" s="62" t="s">
        <v>429</v>
      </c>
      <c r="H17" s="27" t="s">
        <v>429</v>
      </c>
      <c r="I17" s="27" t="s">
        <v>429</v>
      </c>
      <c r="J17" s="27" t="s">
        <v>429</v>
      </c>
      <c r="K17" s="62" t="s">
        <v>429</v>
      </c>
      <c r="L17" s="62" t="s">
        <v>429</v>
      </c>
      <c r="M17" s="62" t="s">
        <v>429</v>
      </c>
      <c r="N17" s="62" t="s">
        <v>429</v>
      </c>
      <c r="O17" s="62" t="s">
        <v>429</v>
      </c>
    </row>
    <row r="18" spans="1:15" ht="117.75" customHeight="1">
      <c r="A18" s="285"/>
      <c r="B18" s="291"/>
      <c r="C18" s="288"/>
      <c r="D18" s="288"/>
      <c r="E18" s="29" t="s">
        <v>447</v>
      </c>
      <c r="F18" s="27" t="s">
        <v>428</v>
      </c>
      <c r="G18" s="62" t="s">
        <v>429</v>
      </c>
      <c r="H18" s="27" t="s">
        <v>429</v>
      </c>
      <c r="I18" s="27" t="s">
        <v>429</v>
      </c>
      <c r="J18" s="27" t="s">
        <v>429</v>
      </c>
      <c r="K18" s="62" t="s">
        <v>429</v>
      </c>
      <c r="L18" s="62" t="s">
        <v>429</v>
      </c>
      <c r="M18" s="62" t="s">
        <v>429</v>
      </c>
      <c r="N18" s="62" t="s">
        <v>429</v>
      </c>
      <c r="O18" s="62" t="s">
        <v>429</v>
      </c>
    </row>
    <row r="19" spans="1:15" ht="83.25" customHeight="1">
      <c r="A19" s="285"/>
      <c r="B19" s="291"/>
      <c r="C19" s="288"/>
      <c r="D19" s="288"/>
      <c r="E19" s="29" t="s">
        <v>448</v>
      </c>
      <c r="F19" s="27" t="s">
        <v>425</v>
      </c>
      <c r="G19" s="62" t="s">
        <v>429</v>
      </c>
      <c r="H19" s="27" t="s">
        <v>429</v>
      </c>
      <c r="I19" s="27" t="s">
        <v>429</v>
      </c>
      <c r="J19" s="27" t="s">
        <v>429</v>
      </c>
      <c r="K19" s="94" t="s">
        <v>750</v>
      </c>
      <c r="L19" s="62" t="s">
        <v>429</v>
      </c>
      <c r="M19" s="96" t="s">
        <v>429</v>
      </c>
      <c r="N19" s="96" t="s">
        <v>429</v>
      </c>
      <c r="O19" s="62" t="s">
        <v>429</v>
      </c>
    </row>
    <row r="20" spans="1:15" ht="94.5">
      <c r="A20" s="285"/>
      <c r="B20" s="291"/>
      <c r="C20" s="288"/>
      <c r="D20" s="288"/>
      <c r="E20" s="97" t="s">
        <v>748</v>
      </c>
      <c r="F20" s="96" t="s">
        <v>425</v>
      </c>
      <c r="G20" s="96" t="s">
        <v>429</v>
      </c>
      <c r="H20" s="96" t="s">
        <v>429</v>
      </c>
      <c r="I20" s="96" t="s">
        <v>429</v>
      </c>
      <c r="J20" s="96" t="s">
        <v>429</v>
      </c>
      <c r="K20" s="94" t="s">
        <v>750</v>
      </c>
      <c r="L20" s="96" t="s">
        <v>429</v>
      </c>
      <c r="M20" s="96" t="s">
        <v>429</v>
      </c>
      <c r="N20" s="96" t="s">
        <v>429</v>
      </c>
      <c r="O20" s="96" t="s">
        <v>429</v>
      </c>
    </row>
    <row r="21" spans="1:15" ht="94.5">
      <c r="A21" s="280"/>
      <c r="B21" s="292"/>
      <c r="C21" s="293"/>
      <c r="D21" s="103" t="s">
        <v>761</v>
      </c>
      <c r="E21" s="98" t="s">
        <v>751</v>
      </c>
      <c r="F21" s="96" t="s">
        <v>425</v>
      </c>
      <c r="G21" s="96" t="s">
        <v>429</v>
      </c>
      <c r="H21" s="96" t="s">
        <v>429</v>
      </c>
      <c r="I21" s="96" t="s">
        <v>429</v>
      </c>
      <c r="J21" s="96" t="s">
        <v>429</v>
      </c>
      <c r="K21" s="94" t="s">
        <v>750</v>
      </c>
      <c r="L21" s="96" t="s">
        <v>429</v>
      </c>
      <c r="M21" s="96" t="s">
        <v>429</v>
      </c>
      <c r="N21" s="96" t="s">
        <v>429</v>
      </c>
      <c r="O21" s="96" t="s">
        <v>429</v>
      </c>
    </row>
    <row r="24" spans="1:15">
      <c r="C24" s="48">
        <f>C17+D17+D16+C16+C15+D15+C14+D14+C13+D13+C8+D8+C10+D10</f>
        <v>533098.53300000005</v>
      </c>
    </row>
    <row r="45" spans="5:6">
      <c r="E45" s="48"/>
      <c r="F45" s="48"/>
    </row>
  </sheetData>
  <mergeCells count="23">
    <mergeCell ref="M1:O1"/>
    <mergeCell ref="B17:B21"/>
    <mergeCell ref="C17:C21"/>
    <mergeCell ref="D8:D9"/>
    <mergeCell ref="C8:C9"/>
    <mergeCell ref="B8:B9"/>
    <mergeCell ref="B5:B6"/>
    <mergeCell ref="C5:D5"/>
    <mergeCell ref="E5:E6"/>
    <mergeCell ref="A17:A21"/>
    <mergeCell ref="D10:D12"/>
    <mergeCell ref="C10:C12"/>
    <mergeCell ref="B10:B12"/>
    <mergeCell ref="A10:A12"/>
    <mergeCell ref="D17:D20"/>
    <mergeCell ref="A8:A9"/>
    <mergeCell ref="G5:G6"/>
    <mergeCell ref="A2:M2"/>
    <mergeCell ref="A3:M3"/>
    <mergeCell ref="A4:M4"/>
    <mergeCell ref="A5:A6"/>
    <mergeCell ref="F5:F6"/>
    <mergeCell ref="H5:O5"/>
  </mergeCells>
  <printOptions horizontalCentered="1"/>
  <pageMargins left="0.11811023622047245" right="0.11811023622047245" top="0.74803149606299213" bottom="0.35433070866141736" header="0.31496062992125984" footer="0.31496062992125984"/>
  <pageSetup paperSize="9" scale="64" fitToHeight="0" orientation="landscape" horizontalDpi="4294967295" verticalDpi="4294967295" r:id="rId1"/>
  <rowBreaks count="1" manualBreakCount="1">
    <brk id="11" max="14" man="1"/>
  </rowBreaks>
</worksheet>
</file>

<file path=xl/worksheets/sheet15.xml><?xml version="1.0" encoding="utf-8"?>
<worksheet xmlns="http://schemas.openxmlformats.org/spreadsheetml/2006/main" xmlns:r="http://schemas.openxmlformats.org/officeDocument/2006/relationships">
  <sheetPr>
    <pageSetUpPr fitToPage="1"/>
  </sheetPr>
  <dimension ref="A1:P8"/>
  <sheetViews>
    <sheetView topLeftCell="B1" workbookViewId="0">
      <selection activeCell="C8" sqref="C8"/>
    </sheetView>
  </sheetViews>
  <sheetFormatPr defaultRowHeight="14.25"/>
  <cols>
    <col min="1" max="1" width="5.625" customWidth="1"/>
    <col min="2" max="2" width="29.875" customWidth="1"/>
    <col min="3" max="3" width="14.75" customWidth="1"/>
    <col min="4" max="4" width="11.75" customWidth="1"/>
    <col min="5" max="5" width="19.25" customWidth="1"/>
    <col min="6" max="6" width="11" customWidth="1"/>
    <col min="7" max="7" width="11.875" customWidth="1"/>
    <col min="8" max="8" width="8.375" customWidth="1"/>
    <col min="9" max="9" width="8.125" customWidth="1"/>
    <col min="10" max="10" width="7.375" customWidth="1"/>
    <col min="11" max="11" width="8" customWidth="1"/>
    <col min="12" max="12" width="7.25" customWidth="1"/>
    <col min="13" max="13" width="8.25" customWidth="1"/>
    <col min="14" max="14" width="7.375" customWidth="1"/>
    <col min="15" max="15" width="6.625" customWidth="1"/>
  </cols>
  <sheetData>
    <row r="1" spans="1:16" ht="45" customHeight="1">
      <c r="F1" s="26"/>
      <c r="G1" s="26"/>
      <c r="H1" s="26"/>
      <c r="I1" s="26"/>
      <c r="J1" s="289" t="s">
        <v>449</v>
      </c>
      <c r="K1" s="289"/>
      <c r="L1" s="289"/>
      <c r="M1" s="289"/>
      <c r="N1" s="26"/>
      <c r="O1" s="26"/>
      <c r="P1" s="26"/>
    </row>
    <row r="2" spans="1:16" ht="37.5" customHeight="1">
      <c r="A2" s="282" t="s">
        <v>316</v>
      </c>
      <c r="B2" s="282"/>
      <c r="C2" s="282"/>
      <c r="D2" s="282"/>
      <c r="E2" s="282"/>
      <c r="F2" s="282"/>
      <c r="G2" s="282"/>
      <c r="H2" s="282"/>
      <c r="I2" s="282"/>
      <c r="J2" s="282"/>
      <c r="K2" s="282"/>
      <c r="L2" s="282"/>
      <c r="M2" s="282"/>
    </row>
    <row r="3" spans="1:16" ht="33" customHeight="1">
      <c r="A3" s="283" t="s">
        <v>450</v>
      </c>
      <c r="B3" s="283"/>
      <c r="C3" s="283"/>
      <c r="D3" s="283"/>
      <c r="E3" s="283"/>
      <c r="F3" s="283"/>
      <c r="G3" s="283"/>
      <c r="H3" s="283"/>
      <c r="I3" s="283"/>
      <c r="J3" s="283"/>
      <c r="K3" s="283"/>
      <c r="L3" s="283"/>
      <c r="M3" s="283"/>
    </row>
    <row r="4" spans="1:16" ht="22.5">
      <c r="A4" s="284" t="s">
        <v>413</v>
      </c>
      <c r="B4" s="284"/>
      <c r="C4" s="284"/>
      <c r="D4" s="284"/>
      <c r="E4" s="284"/>
      <c r="F4" s="284"/>
      <c r="G4" s="284"/>
      <c r="H4" s="284"/>
      <c r="I4" s="284"/>
      <c r="J4" s="284"/>
      <c r="K4" s="284"/>
      <c r="L4" s="284"/>
      <c r="M4" s="284"/>
    </row>
    <row r="5" spans="1:16" ht="73.5" customHeight="1">
      <c r="A5" s="281" t="s">
        <v>415</v>
      </c>
      <c r="B5" s="281" t="s">
        <v>416</v>
      </c>
      <c r="C5" s="281" t="s">
        <v>417</v>
      </c>
      <c r="D5" s="281"/>
      <c r="E5" s="281" t="s">
        <v>418</v>
      </c>
      <c r="F5" s="281" t="s">
        <v>419</v>
      </c>
      <c r="G5" s="281" t="s">
        <v>420</v>
      </c>
      <c r="H5" s="281" t="s">
        <v>421</v>
      </c>
      <c r="I5" s="281"/>
      <c r="J5" s="281"/>
      <c r="K5" s="281"/>
      <c r="L5" s="281"/>
      <c r="M5" s="281"/>
      <c r="N5" s="281"/>
      <c r="O5" s="281"/>
    </row>
    <row r="6" spans="1:16" ht="78.75" customHeight="1">
      <c r="A6" s="281"/>
      <c r="B6" s="281"/>
      <c r="C6" s="16" t="s">
        <v>422</v>
      </c>
      <c r="D6" s="16" t="s">
        <v>423</v>
      </c>
      <c r="E6" s="281"/>
      <c r="F6" s="281"/>
      <c r="G6" s="281"/>
      <c r="H6" s="16" t="s">
        <v>308</v>
      </c>
      <c r="I6" s="16" t="s">
        <v>309</v>
      </c>
      <c r="J6" s="16" t="s">
        <v>310</v>
      </c>
      <c r="K6" s="16" t="s">
        <v>311</v>
      </c>
      <c r="L6" s="16" t="s">
        <v>312</v>
      </c>
      <c r="M6" s="16" t="s">
        <v>313</v>
      </c>
      <c r="N6" s="55" t="s">
        <v>44</v>
      </c>
      <c r="O6" s="55" t="s">
        <v>45</v>
      </c>
    </row>
    <row r="7" spans="1:16" ht="18.75" customHeight="1">
      <c r="A7" s="31">
        <v>1</v>
      </c>
      <c r="B7" s="31">
        <v>2</v>
      </c>
      <c r="C7" s="31">
        <v>3</v>
      </c>
      <c r="D7" s="31">
        <v>4</v>
      </c>
      <c r="E7" s="31">
        <v>5</v>
      </c>
      <c r="F7" s="31">
        <v>6</v>
      </c>
      <c r="G7" s="31">
        <v>7</v>
      </c>
      <c r="H7" s="31">
        <v>8</v>
      </c>
      <c r="I7" s="31">
        <v>9</v>
      </c>
      <c r="J7" s="31">
        <v>10</v>
      </c>
      <c r="K7" s="31">
        <v>11</v>
      </c>
      <c r="L7" s="31">
        <v>12</v>
      </c>
      <c r="M7" s="31">
        <v>13</v>
      </c>
      <c r="N7" s="31">
        <v>14</v>
      </c>
      <c r="O7" s="31">
        <v>15</v>
      </c>
    </row>
    <row r="8" spans="1:16" ht="84.75" customHeight="1">
      <c r="A8" s="16">
        <v>1</v>
      </c>
      <c r="B8" s="28" t="s">
        <v>451</v>
      </c>
      <c r="C8" s="56">
        <f>'Приложение №14 (ПП2)'!F14</f>
        <v>36427.411</v>
      </c>
      <c r="D8" s="18">
        <f>'Приложение №14 (ПП2)'!F15+'Приложение №14 (ПП2)'!F16</f>
        <v>0</v>
      </c>
      <c r="E8" s="6" t="s">
        <v>452</v>
      </c>
      <c r="F8" s="27" t="s">
        <v>453</v>
      </c>
      <c r="G8" s="23">
        <v>39.5</v>
      </c>
      <c r="H8" s="23">
        <v>39.5</v>
      </c>
      <c r="I8" s="23">
        <v>39.5</v>
      </c>
      <c r="J8" s="23">
        <v>39.5</v>
      </c>
      <c r="K8" s="23">
        <v>39.5</v>
      </c>
      <c r="L8" s="23">
        <v>39.5</v>
      </c>
      <c r="M8" s="23">
        <v>39.5</v>
      </c>
      <c r="N8" s="61">
        <v>39.5</v>
      </c>
      <c r="O8" s="61">
        <v>39.5</v>
      </c>
    </row>
  </sheetData>
  <mergeCells count="11">
    <mergeCell ref="J1:M1"/>
    <mergeCell ref="A2:M2"/>
    <mergeCell ref="A3:M3"/>
    <mergeCell ref="A4:M4"/>
    <mergeCell ref="A5:A6"/>
    <mergeCell ref="B5:B6"/>
    <mergeCell ref="C5:D5"/>
    <mergeCell ref="E5:E6"/>
    <mergeCell ref="F5:F6"/>
    <mergeCell ref="G5:G6"/>
    <mergeCell ref="H5:O5"/>
  </mergeCells>
  <printOptions horizontalCentered="1"/>
  <pageMargins left="0.39370078740157483" right="0.39370078740157483" top="0.39370078740157483" bottom="0.39370078740157483" header="0.31496062992125984" footer="0.31496062992125984"/>
  <pageSetup paperSize="9" scale="83" fitToHeight="0" orientation="landscape" horizontalDpi="4294967295" verticalDpi="4294967295" r:id="rId1"/>
</worksheet>
</file>

<file path=xl/worksheets/sheet16.xml><?xml version="1.0" encoding="utf-8"?>
<worksheet xmlns="http://schemas.openxmlformats.org/spreadsheetml/2006/main" xmlns:r="http://schemas.openxmlformats.org/officeDocument/2006/relationships">
  <sheetPr>
    <pageSetUpPr fitToPage="1"/>
  </sheetPr>
  <dimension ref="A1:P8"/>
  <sheetViews>
    <sheetView topLeftCell="A2" zoomScale="90" zoomScaleNormal="90" workbookViewId="0">
      <selection activeCell="F11" sqref="F11"/>
    </sheetView>
  </sheetViews>
  <sheetFormatPr defaultRowHeight="14.25"/>
  <cols>
    <col min="1" max="1" width="5.625" customWidth="1"/>
    <col min="2" max="2" width="29.875" customWidth="1"/>
    <col min="3" max="3" width="14.75" customWidth="1"/>
    <col min="4" max="4" width="11.75" customWidth="1"/>
    <col min="5" max="5" width="19.25" customWidth="1"/>
    <col min="6" max="6" width="11" customWidth="1"/>
    <col min="7" max="7" width="11.875" customWidth="1"/>
    <col min="8" max="8" width="8.375" customWidth="1"/>
    <col min="9" max="9" width="8.125" customWidth="1"/>
    <col min="10" max="10" width="7.625" customWidth="1"/>
    <col min="11" max="11" width="8" customWidth="1"/>
    <col min="12" max="12" width="8.125" customWidth="1"/>
    <col min="13" max="13" width="8.25" customWidth="1"/>
    <col min="14" max="14" width="7.625" customWidth="1"/>
    <col min="15" max="15" width="7.75" customWidth="1"/>
  </cols>
  <sheetData>
    <row r="1" spans="1:16" ht="45" customHeight="1">
      <c r="F1" s="26"/>
      <c r="G1" s="26"/>
      <c r="H1" s="26"/>
      <c r="I1" s="26"/>
      <c r="J1" s="289" t="s">
        <v>454</v>
      </c>
      <c r="K1" s="289"/>
      <c r="L1" s="289"/>
      <c r="M1" s="289"/>
      <c r="N1" s="26"/>
      <c r="O1" s="26"/>
      <c r="P1" s="26"/>
    </row>
    <row r="2" spans="1:16" ht="18.75">
      <c r="A2" s="282" t="s">
        <v>316</v>
      </c>
      <c r="B2" s="282"/>
      <c r="C2" s="282"/>
      <c r="D2" s="282"/>
      <c r="E2" s="282"/>
      <c r="F2" s="282"/>
      <c r="G2" s="282"/>
      <c r="H2" s="282"/>
      <c r="I2" s="282"/>
      <c r="J2" s="282"/>
      <c r="K2" s="282"/>
      <c r="L2" s="282"/>
      <c r="M2" s="282"/>
    </row>
    <row r="3" spans="1:16" ht="48" customHeight="1">
      <c r="A3" s="294" t="s">
        <v>455</v>
      </c>
      <c r="B3" s="294"/>
      <c r="C3" s="294"/>
      <c r="D3" s="294"/>
      <c r="E3" s="294"/>
      <c r="F3" s="294"/>
      <c r="G3" s="294"/>
      <c r="H3" s="294"/>
      <c r="I3" s="294"/>
      <c r="J3" s="294"/>
      <c r="K3" s="294"/>
      <c r="L3" s="294"/>
      <c r="M3" s="294"/>
    </row>
    <row r="4" spans="1:16" ht="21" customHeight="1">
      <c r="A4" s="284" t="s">
        <v>413</v>
      </c>
      <c r="B4" s="284"/>
      <c r="C4" s="284"/>
      <c r="D4" s="284"/>
      <c r="E4" s="284"/>
      <c r="F4" s="284"/>
      <c r="G4" s="284"/>
      <c r="H4" s="284"/>
      <c r="I4" s="284"/>
      <c r="J4" s="284"/>
      <c r="K4" s="284"/>
      <c r="L4" s="284"/>
      <c r="M4" s="284"/>
    </row>
    <row r="5" spans="1:16" ht="76.5" customHeight="1">
      <c r="A5" s="281" t="s">
        <v>415</v>
      </c>
      <c r="B5" s="281" t="s">
        <v>416</v>
      </c>
      <c r="C5" s="281" t="s">
        <v>417</v>
      </c>
      <c r="D5" s="281"/>
      <c r="E5" s="281" t="s">
        <v>418</v>
      </c>
      <c r="F5" s="281" t="s">
        <v>419</v>
      </c>
      <c r="G5" s="281" t="s">
        <v>420</v>
      </c>
      <c r="H5" s="281" t="s">
        <v>421</v>
      </c>
      <c r="I5" s="281"/>
      <c r="J5" s="281"/>
      <c r="K5" s="281"/>
      <c r="L5" s="281"/>
      <c r="M5" s="281"/>
      <c r="N5" s="281"/>
      <c r="O5" s="281"/>
    </row>
    <row r="6" spans="1:16" ht="68.25" customHeight="1">
      <c r="A6" s="281"/>
      <c r="B6" s="281"/>
      <c r="C6" s="16" t="s">
        <v>422</v>
      </c>
      <c r="D6" s="16" t="s">
        <v>423</v>
      </c>
      <c r="E6" s="281"/>
      <c r="F6" s="281"/>
      <c r="G6" s="281"/>
      <c r="H6" s="16" t="s">
        <v>308</v>
      </c>
      <c r="I6" s="16" t="s">
        <v>309</v>
      </c>
      <c r="J6" s="16" t="s">
        <v>310</v>
      </c>
      <c r="K6" s="16" t="s">
        <v>311</v>
      </c>
      <c r="L6" s="16" t="s">
        <v>312</v>
      </c>
      <c r="M6" s="16" t="s">
        <v>313</v>
      </c>
      <c r="N6" s="55" t="s">
        <v>44</v>
      </c>
      <c r="O6" s="55" t="s">
        <v>45</v>
      </c>
    </row>
    <row r="7" spans="1:16" ht="16.5" customHeight="1">
      <c r="A7" s="31">
        <v>1</v>
      </c>
      <c r="B7" s="31">
        <v>2</v>
      </c>
      <c r="C7" s="31">
        <v>3</v>
      </c>
      <c r="D7" s="31">
        <v>4</v>
      </c>
      <c r="E7" s="31">
        <v>5</v>
      </c>
      <c r="F7" s="31">
        <v>6</v>
      </c>
      <c r="G7" s="31">
        <v>7</v>
      </c>
      <c r="H7" s="31">
        <v>8</v>
      </c>
      <c r="I7" s="31">
        <v>9</v>
      </c>
      <c r="J7" s="31">
        <v>10</v>
      </c>
      <c r="K7" s="31">
        <v>11</v>
      </c>
      <c r="L7" s="31">
        <v>12</v>
      </c>
      <c r="M7" s="31">
        <v>13</v>
      </c>
      <c r="N7" s="31">
        <v>14</v>
      </c>
      <c r="O7" s="31">
        <v>15</v>
      </c>
    </row>
    <row r="8" spans="1:16" ht="110.25">
      <c r="A8" s="16">
        <v>1</v>
      </c>
      <c r="B8" s="28" t="s">
        <v>456</v>
      </c>
      <c r="C8" s="56">
        <f>'Приложение №15 (ПП3)'!F10</f>
        <v>22057.35</v>
      </c>
      <c r="D8" s="56">
        <f>'Приложение №15 (ПП3)'!F11</f>
        <v>89926</v>
      </c>
      <c r="E8" s="32" t="s">
        <v>457</v>
      </c>
      <c r="F8" s="27" t="s">
        <v>425</v>
      </c>
      <c r="G8" s="23">
        <v>7</v>
      </c>
      <c r="H8" s="23">
        <v>57</v>
      </c>
      <c r="I8" s="23">
        <v>60</v>
      </c>
      <c r="J8" s="23">
        <v>61</v>
      </c>
      <c r="K8" s="23">
        <v>62</v>
      </c>
      <c r="L8" s="23">
        <v>63</v>
      </c>
      <c r="M8" s="23">
        <v>63</v>
      </c>
      <c r="N8" s="61">
        <v>63</v>
      </c>
      <c r="O8" s="61">
        <v>63</v>
      </c>
    </row>
  </sheetData>
  <mergeCells count="11">
    <mergeCell ref="J1:M1"/>
    <mergeCell ref="A2:M2"/>
    <mergeCell ref="A3:M3"/>
    <mergeCell ref="A4:M4"/>
    <mergeCell ref="A5:A6"/>
    <mergeCell ref="B5:B6"/>
    <mergeCell ref="C5:D5"/>
    <mergeCell ref="E5:E6"/>
    <mergeCell ref="F5:F6"/>
    <mergeCell ref="G5:G6"/>
    <mergeCell ref="H5:O5"/>
  </mergeCells>
  <printOptions horizontalCentered="1"/>
  <pageMargins left="0.39370078740157483" right="0.39370078740157483" top="0.39370078740157483" bottom="0.39370078740157483" header="0.31496062992125984" footer="0.31496062992125984"/>
  <pageSetup paperSize="9" scale="82" fitToHeight="0" orientation="landscape" horizontalDpi="4294967295" verticalDpi="4294967295" r:id="rId1"/>
</worksheet>
</file>

<file path=xl/worksheets/sheet17.xml><?xml version="1.0" encoding="utf-8"?>
<worksheet xmlns="http://schemas.openxmlformats.org/spreadsheetml/2006/main" xmlns:r="http://schemas.openxmlformats.org/officeDocument/2006/relationships">
  <sheetPr>
    <pageSetUpPr fitToPage="1"/>
  </sheetPr>
  <dimension ref="A1:P10"/>
  <sheetViews>
    <sheetView topLeftCell="A3" zoomScaleNormal="100" workbookViewId="0">
      <selection activeCell="C8" sqref="C8:C10"/>
    </sheetView>
  </sheetViews>
  <sheetFormatPr defaultRowHeight="14.25"/>
  <cols>
    <col min="1" max="1" width="5.625" customWidth="1"/>
    <col min="2" max="2" width="29.875" customWidth="1"/>
    <col min="3" max="3" width="14.75" customWidth="1"/>
    <col min="4" max="4" width="11.75" customWidth="1"/>
    <col min="5" max="5" width="19.25" customWidth="1"/>
    <col min="6" max="6" width="11" customWidth="1"/>
    <col min="7" max="7" width="11.875" customWidth="1"/>
    <col min="8" max="8" width="8.375" customWidth="1"/>
    <col min="9" max="9" width="8.125" customWidth="1"/>
    <col min="10" max="11" width="8" customWidth="1"/>
    <col min="12" max="12" width="7.875" customWidth="1"/>
    <col min="13" max="13" width="8.25" customWidth="1"/>
    <col min="14" max="15" width="8.125" customWidth="1"/>
  </cols>
  <sheetData>
    <row r="1" spans="1:16" ht="45" customHeight="1">
      <c r="F1" s="26"/>
      <c r="G1" s="26"/>
      <c r="H1" s="26"/>
      <c r="I1" s="26"/>
      <c r="J1" s="289" t="s">
        <v>458</v>
      </c>
      <c r="K1" s="289"/>
      <c r="L1" s="289"/>
      <c r="M1" s="289"/>
      <c r="N1" s="26"/>
      <c r="O1" s="26"/>
      <c r="P1" s="26"/>
    </row>
    <row r="2" spans="1:16" ht="18.75">
      <c r="A2" s="282" t="s">
        <v>316</v>
      </c>
      <c r="B2" s="282"/>
      <c r="C2" s="282"/>
      <c r="D2" s="282"/>
      <c r="E2" s="282"/>
      <c r="F2" s="282"/>
      <c r="G2" s="282"/>
      <c r="H2" s="282"/>
      <c r="I2" s="282"/>
      <c r="J2" s="282"/>
      <c r="K2" s="282"/>
      <c r="L2" s="282"/>
      <c r="M2" s="282"/>
    </row>
    <row r="3" spans="1:16" ht="48" customHeight="1">
      <c r="A3" s="294" t="s">
        <v>459</v>
      </c>
      <c r="B3" s="294"/>
      <c r="C3" s="294"/>
      <c r="D3" s="294"/>
      <c r="E3" s="294"/>
      <c r="F3" s="294"/>
      <c r="G3" s="294"/>
      <c r="H3" s="294"/>
      <c r="I3" s="294"/>
      <c r="J3" s="294"/>
      <c r="K3" s="294"/>
      <c r="L3" s="294"/>
      <c r="M3" s="294"/>
    </row>
    <row r="4" spans="1:16" ht="21" customHeight="1">
      <c r="A4" s="284" t="s">
        <v>413</v>
      </c>
      <c r="B4" s="284"/>
      <c r="C4" s="284"/>
      <c r="D4" s="284"/>
      <c r="E4" s="284"/>
      <c r="F4" s="284"/>
      <c r="G4" s="284"/>
      <c r="H4" s="284"/>
      <c r="I4" s="284"/>
      <c r="J4" s="284"/>
      <c r="K4" s="284"/>
      <c r="L4" s="284"/>
      <c r="M4" s="284"/>
    </row>
    <row r="5" spans="1:16" ht="76.5" customHeight="1">
      <c r="A5" s="281" t="s">
        <v>415</v>
      </c>
      <c r="B5" s="281" t="s">
        <v>416</v>
      </c>
      <c r="C5" s="281" t="s">
        <v>417</v>
      </c>
      <c r="D5" s="281"/>
      <c r="E5" s="281" t="s">
        <v>418</v>
      </c>
      <c r="F5" s="281" t="s">
        <v>419</v>
      </c>
      <c r="G5" s="281" t="s">
        <v>420</v>
      </c>
      <c r="H5" s="281" t="s">
        <v>421</v>
      </c>
      <c r="I5" s="281"/>
      <c r="J5" s="281"/>
      <c r="K5" s="281"/>
      <c r="L5" s="281"/>
      <c r="M5" s="281"/>
      <c r="N5" s="281"/>
      <c r="O5" s="281"/>
    </row>
    <row r="6" spans="1:16" ht="68.25" customHeight="1">
      <c r="A6" s="281"/>
      <c r="B6" s="281"/>
      <c r="C6" s="16" t="s">
        <v>422</v>
      </c>
      <c r="D6" s="16" t="s">
        <v>423</v>
      </c>
      <c r="E6" s="281"/>
      <c r="F6" s="281"/>
      <c r="G6" s="281"/>
      <c r="H6" s="16" t="s">
        <v>308</v>
      </c>
      <c r="I6" s="16" t="s">
        <v>309</v>
      </c>
      <c r="J6" s="16" t="s">
        <v>310</v>
      </c>
      <c r="K6" s="16" t="s">
        <v>311</v>
      </c>
      <c r="L6" s="16" t="s">
        <v>312</v>
      </c>
      <c r="M6" s="16" t="s">
        <v>313</v>
      </c>
      <c r="N6" s="55" t="s">
        <v>44</v>
      </c>
      <c r="O6" s="55" t="s">
        <v>45</v>
      </c>
    </row>
    <row r="7" spans="1:16" ht="16.5" customHeight="1">
      <c r="A7" s="31">
        <v>1</v>
      </c>
      <c r="B7" s="31">
        <v>2</v>
      </c>
      <c r="C7" s="31">
        <v>3</v>
      </c>
      <c r="D7" s="31">
        <v>4</v>
      </c>
      <c r="E7" s="31">
        <v>5</v>
      </c>
      <c r="F7" s="31">
        <v>6</v>
      </c>
      <c r="G7" s="31">
        <v>7</v>
      </c>
      <c r="H7" s="31">
        <v>8</v>
      </c>
      <c r="I7" s="31">
        <v>9</v>
      </c>
      <c r="J7" s="31">
        <v>10</v>
      </c>
      <c r="K7" s="31">
        <v>11</v>
      </c>
      <c r="L7" s="31">
        <v>12</v>
      </c>
      <c r="M7" s="31">
        <v>13</v>
      </c>
      <c r="N7" s="31">
        <v>14</v>
      </c>
      <c r="O7" s="31">
        <v>15</v>
      </c>
    </row>
    <row r="8" spans="1:16" ht="78.75">
      <c r="A8" s="16">
        <v>1</v>
      </c>
      <c r="B8" s="28" t="s">
        <v>460</v>
      </c>
      <c r="C8" s="56">
        <f>'Приложение №16 (ПП4)'!F14</f>
        <v>8754.3000000000011</v>
      </c>
      <c r="D8" s="18">
        <f>'Приложение №16 (ПП4)'!F15+'Приложение №16 (ПП4)'!F16</f>
        <v>0</v>
      </c>
      <c r="E8" s="32" t="s">
        <v>461</v>
      </c>
      <c r="F8" s="27" t="s">
        <v>426</v>
      </c>
      <c r="G8" s="90">
        <v>55</v>
      </c>
      <c r="H8" s="90">
        <v>55</v>
      </c>
      <c r="I8" s="90">
        <v>55</v>
      </c>
      <c r="J8" s="90">
        <v>55</v>
      </c>
      <c r="K8" s="90">
        <v>55</v>
      </c>
      <c r="L8" s="23">
        <v>36.799999999999997</v>
      </c>
      <c r="M8" s="23">
        <v>50.5</v>
      </c>
      <c r="N8" s="90">
        <v>55</v>
      </c>
      <c r="O8" s="90">
        <v>55</v>
      </c>
    </row>
    <row r="9" spans="1:16" ht="94.5">
      <c r="A9" s="16">
        <v>2</v>
      </c>
      <c r="B9" s="28" t="s">
        <v>462</v>
      </c>
      <c r="C9" s="18">
        <f>'Приложение №16 (ПП4)'!F18</f>
        <v>15</v>
      </c>
      <c r="D9" s="18">
        <f>'Приложение №16 (ПП4)'!F19+'Приложение №16 (ПП4)'!F20</f>
        <v>0</v>
      </c>
      <c r="E9" s="32" t="s">
        <v>463</v>
      </c>
      <c r="F9" s="27" t="s">
        <v>424</v>
      </c>
      <c r="G9" s="90">
        <v>1</v>
      </c>
      <c r="H9" s="90">
        <v>0</v>
      </c>
      <c r="I9" s="90">
        <v>0</v>
      </c>
      <c r="J9" s="90">
        <v>1</v>
      </c>
      <c r="K9" s="90">
        <v>0</v>
      </c>
      <c r="L9" s="90">
        <v>0</v>
      </c>
      <c r="M9" s="90">
        <v>0</v>
      </c>
      <c r="N9" s="90">
        <v>0</v>
      </c>
      <c r="O9" s="90">
        <v>0</v>
      </c>
    </row>
    <row r="10" spans="1:16" ht="63">
      <c r="A10" s="16">
        <v>3</v>
      </c>
      <c r="B10" s="28" t="s">
        <v>464</v>
      </c>
      <c r="C10" s="56">
        <f>'Приложение №16 (ПП4)'!F22</f>
        <v>7756.2</v>
      </c>
      <c r="D10" s="18">
        <f>'Приложение №16 (ПП4)'!F23+'Приложение №16 (ПП4)'!F24</f>
        <v>0</v>
      </c>
      <c r="E10" s="32" t="s">
        <v>465</v>
      </c>
      <c r="F10" s="27" t="s">
        <v>424</v>
      </c>
      <c r="G10" s="90">
        <v>0</v>
      </c>
      <c r="H10" s="90">
        <v>0</v>
      </c>
      <c r="I10" s="90">
        <v>0</v>
      </c>
      <c r="J10" s="90">
        <v>0</v>
      </c>
      <c r="K10" s="90">
        <v>2</v>
      </c>
      <c r="L10" s="90">
        <v>0</v>
      </c>
      <c r="M10" s="90">
        <v>2</v>
      </c>
      <c r="N10" s="90">
        <v>0</v>
      </c>
      <c r="O10" s="90">
        <v>0</v>
      </c>
    </row>
  </sheetData>
  <mergeCells count="11">
    <mergeCell ref="J1:M1"/>
    <mergeCell ref="A2:M2"/>
    <mergeCell ref="A3:M3"/>
    <mergeCell ref="A4:M4"/>
    <mergeCell ref="A5:A6"/>
    <mergeCell ref="B5:B6"/>
    <mergeCell ref="C5:D5"/>
    <mergeCell ref="E5:E6"/>
    <mergeCell ref="F5:F6"/>
    <mergeCell ref="G5:G6"/>
    <mergeCell ref="H5:O5"/>
  </mergeCells>
  <printOptions horizontalCentered="1"/>
  <pageMargins left="0.39370078740157483" right="0.39370078740157483" top="0.39370078740157483" bottom="0.39370078740157483" header="0.31496062992125984" footer="0.31496062992125984"/>
  <pageSetup paperSize="9" scale="82" fitToHeight="0" orientation="landscape" horizontalDpi="4294967295" verticalDpi="4294967295" r:id="rId1"/>
</worksheet>
</file>

<file path=xl/worksheets/sheet18.xml><?xml version="1.0" encoding="utf-8"?>
<worksheet xmlns="http://schemas.openxmlformats.org/spreadsheetml/2006/main" xmlns:r="http://schemas.openxmlformats.org/officeDocument/2006/relationships">
  <sheetPr>
    <pageSetUpPr fitToPage="1"/>
  </sheetPr>
  <dimension ref="A1:O8"/>
  <sheetViews>
    <sheetView topLeftCell="B3" workbookViewId="0">
      <selection activeCell="D8" sqref="D8"/>
    </sheetView>
  </sheetViews>
  <sheetFormatPr defaultRowHeight="14.25"/>
  <cols>
    <col min="1" max="1" width="5.625" customWidth="1"/>
    <col min="2" max="2" width="29.875" customWidth="1"/>
    <col min="3" max="3" width="14.75" customWidth="1"/>
    <col min="4" max="4" width="11.75" customWidth="1"/>
    <col min="5" max="5" width="19.25" customWidth="1"/>
    <col min="6" max="6" width="11" customWidth="1"/>
    <col min="7" max="7" width="11.875" customWidth="1"/>
    <col min="8" max="8" width="8.375" customWidth="1"/>
    <col min="9" max="10" width="8.125" customWidth="1"/>
    <col min="11" max="11" width="8" customWidth="1"/>
    <col min="12" max="12" width="6.625" customWidth="1"/>
    <col min="13" max="13" width="8.25" customWidth="1"/>
    <col min="14" max="14" width="7.875" customWidth="1"/>
    <col min="15" max="15" width="7.375" customWidth="1"/>
  </cols>
  <sheetData>
    <row r="1" spans="1:15" ht="45" customHeight="1">
      <c r="F1" s="26"/>
      <c r="G1" s="26"/>
      <c r="H1" s="26"/>
      <c r="I1" s="26"/>
      <c r="J1" s="289" t="s">
        <v>466</v>
      </c>
      <c r="K1" s="289"/>
      <c r="L1" s="289"/>
      <c r="M1" s="289"/>
      <c r="N1" s="26"/>
      <c r="O1" s="26"/>
    </row>
    <row r="2" spans="1:15" ht="18.75">
      <c r="A2" s="282" t="s">
        <v>316</v>
      </c>
      <c r="B2" s="282"/>
      <c r="C2" s="282"/>
      <c r="D2" s="282"/>
      <c r="E2" s="282"/>
      <c r="F2" s="282"/>
      <c r="G2" s="282"/>
      <c r="H2" s="282"/>
      <c r="I2" s="282"/>
      <c r="J2" s="282"/>
      <c r="K2" s="282"/>
      <c r="L2" s="282"/>
      <c r="M2" s="282"/>
    </row>
    <row r="3" spans="1:15" ht="48" customHeight="1">
      <c r="A3" s="294" t="s">
        <v>467</v>
      </c>
      <c r="B3" s="294"/>
      <c r="C3" s="294"/>
      <c r="D3" s="294"/>
      <c r="E3" s="294"/>
      <c r="F3" s="294"/>
      <c r="G3" s="294"/>
      <c r="H3" s="294"/>
      <c r="I3" s="294"/>
      <c r="J3" s="294"/>
      <c r="K3" s="294"/>
      <c r="L3" s="294"/>
      <c r="M3" s="294"/>
    </row>
    <row r="4" spans="1:15" ht="21" customHeight="1">
      <c r="A4" s="284" t="s">
        <v>413</v>
      </c>
      <c r="B4" s="284"/>
      <c r="C4" s="284"/>
      <c r="D4" s="284"/>
      <c r="E4" s="284"/>
      <c r="F4" s="284"/>
      <c r="G4" s="284"/>
      <c r="H4" s="284"/>
      <c r="I4" s="284"/>
      <c r="J4" s="284"/>
      <c r="K4" s="284"/>
      <c r="L4" s="284"/>
      <c r="M4" s="284"/>
    </row>
    <row r="5" spans="1:15" ht="76.5" customHeight="1">
      <c r="A5" s="281" t="s">
        <v>415</v>
      </c>
      <c r="B5" s="281" t="s">
        <v>416</v>
      </c>
      <c r="C5" s="281" t="s">
        <v>417</v>
      </c>
      <c r="D5" s="281"/>
      <c r="E5" s="281" t="s">
        <v>418</v>
      </c>
      <c r="F5" s="281" t="s">
        <v>419</v>
      </c>
      <c r="G5" s="281" t="s">
        <v>420</v>
      </c>
      <c r="H5" s="281" t="s">
        <v>421</v>
      </c>
      <c r="I5" s="281"/>
      <c r="J5" s="281"/>
      <c r="K5" s="281"/>
      <c r="L5" s="281"/>
      <c r="M5" s="281"/>
      <c r="N5" s="281"/>
      <c r="O5" s="281"/>
    </row>
    <row r="6" spans="1:15" ht="68.25" customHeight="1">
      <c r="A6" s="281"/>
      <c r="B6" s="281"/>
      <c r="C6" s="16" t="s">
        <v>422</v>
      </c>
      <c r="D6" s="16" t="s">
        <v>423</v>
      </c>
      <c r="E6" s="281"/>
      <c r="F6" s="281"/>
      <c r="G6" s="281"/>
      <c r="H6" s="16" t="s">
        <v>308</v>
      </c>
      <c r="I6" s="16" t="s">
        <v>309</v>
      </c>
      <c r="J6" s="16" t="s">
        <v>310</v>
      </c>
      <c r="K6" s="16" t="s">
        <v>311</v>
      </c>
      <c r="L6" s="16" t="s">
        <v>312</v>
      </c>
      <c r="M6" s="16" t="s">
        <v>313</v>
      </c>
      <c r="N6" s="55" t="s">
        <v>44</v>
      </c>
      <c r="O6" s="55" t="s">
        <v>45</v>
      </c>
    </row>
    <row r="7" spans="1:15" ht="16.5" customHeight="1">
      <c r="A7" s="31">
        <v>1</v>
      </c>
      <c r="B7" s="31">
        <v>2</v>
      </c>
      <c r="C7" s="31">
        <v>3</v>
      </c>
      <c r="D7" s="31">
        <v>4</v>
      </c>
      <c r="E7" s="31">
        <v>5</v>
      </c>
      <c r="F7" s="31">
        <v>6</v>
      </c>
      <c r="G7" s="31">
        <v>7</v>
      </c>
      <c r="H7" s="31">
        <v>8</v>
      </c>
      <c r="I7" s="31">
        <v>9</v>
      </c>
      <c r="J7" s="31">
        <v>10</v>
      </c>
      <c r="K7" s="31">
        <v>11</v>
      </c>
      <c r="L7" s="31">
        <v>12</v>
      </c>
      <c r="M7" s="31">
        <v>13</v>
      </c>
      <c r="N7" s="31">
        <v>14</v>
      </c>
      <c r="O7" s="31">
        <v>15</v>
      </c>
    </row>
    <row r="8" spans="1:15" ht="246" customHeight="1">
      <c r="A8" s="16">
        <v>1</v>
      </c>
      <c r="B8" s="28" t="s">
        <v>468</v>
      </c>
      <c r="C8" s="18">
        <f>'Приложение №18 (ПП6)'!F10</f>
        <v>49921.1</v>
      </c>
      <c r="D8" s="18">
        <f>'Приложение №18 (ПП6)'!F11</f>
        <v>127419.6</v>
      </c>
      <c r="E8" s="32" t="s">
        <v>469</v>
      </c>
      <c r="F8" s="27" t="s">
        <v>425</v>
      </c>
      <c r="G8" s="23">
        <v>53.8</v>
      </c>
      <c r="H8" s="23">
        <v>54.8</v>
      </c>
      <c r="I8" s="23">
        <v>55.8</v>
      </c>
      <c r="J8" s="23">
        <v>56.8</v>
      </c>
      <c r="K8" s="90">
        <v>0</v>
      </c>
      <c r="L8" s="90">
        <v>0</v>
      </c>
      <c r="M8" s="90">
        <v>0</v>
      </c>
      <c r="N8" s="90">
        <v>0</v>
      </c>
      <c r="O8" s="90">
        <v>0</v>
      </c>
    </row>
  </sheetData>
  <mergeCells count="11">
    <mergeCell ref="J1:M1"/>
    <mergeCell ref="A2:M2"/>
    <mergeCell ref="A3:M3"/>
    <mergeCell ref="A4:M4"/>
    <mergeCell ref="A5:A6"/>
    <mergeCell ref="B5:B6"/>
    <mergeCell ref="C5:D5"/>
    <mergeCell ref="E5:E6"/>
    <mergeCell ref="F5:F6"/>
    <mergeCell ref="G5:G6"/>
    <mergeCell ref="H5:O5"/>
  </mergeCells>
  <printOptions horizontalCentered="1"/>
  <pageMargins left="0.39370078740157483" right="0.39370078740157483" top="0.39370078740157483" bottom="0.39370078740157483" header="0.31496062992125984" footer="0.31496062992125984"/>
  <pageSetup paperSize="9" scale="83" fitToHeight="0" orientation="landscape" horizontalDpi="4294967295" verticalDpi="4294967295" r:id="rId1"/>
</worksheet>
</file>

<file path=xl/worksheets/sheet19.xml><?xml version="1.0" encoding="utf-8"?>
<worksheet xmlns="http://schemas.openxmlformats.org/spreadsheetml/2006/main" xmlns:r="http://schemas.openxmlformats.org/officeDocument/2006/relationships">
  <sheetPr>
    <pageSetUpPr fitToPage="1"/>
  </sheetPr>
  <dimension ref="A1:O9"/>
  <sheetViews>
    <sheetView workbookViewId="0">
      <selection activeCell="D8" sqref="D8:D9"/>
    </sheetView>
  </sheetViews>
  <sheetFormatPr defaultRowHeight="14.25"/>
  <cols>
    <col min="1" max="1" width="5.625" customWidth="1"/>
    <col min="2" max="2" width="26.875" customWidth="1"/>
    <col min="3" max="3" width="14.75" customWidth="1"/>
    <col min="4" max="4" width="11.75" customWidth="1"/>
    <col min="5" max="5" width="18.125" customWidth="1"/>
    <col min="6" max="6" width="11" customWidth="1"/>
    <col min="7" max="7" width="11.875" customWidth="1"/>
    <col min="8" max="8" width="8.375" customWidth="1"/>
    <col min="9" max="9" width="8.125" customWidth="1"/>
    <col min="10" max="11" width="8" customWidth="1"/>
    <col min="12" max="12" width="7.25" customWidth="1"/>
    <col min="13" max="13" width="8.25" customWidth="1"/>
    <col min="14" max="14" width="7.125" customWidth="1"/>
    <col min="15" max="15" width="6.625" customWidth="1"/>
  </cols>
  <sheetData>
    <row r="1" spans="1:15" ht="45" customHeight="1">
      <c r="F1" s="26"/>
      <c r="G1" s="26"/>
      <c r="H1" s="26"/>
      <c r="I1" s="26"/>
      <c r="J1" s="289" t="s">
        <v>470</v>
      </c>
      <c r="K1" s="289"/>
      <c r="L1" s="289"/>
      <c r="M1" s="289"/>
      <c r="N1" s="26"/>
      <c r="O1" s="26"/>
    </row>
    <row r="2" spans="1:15" ht="18.75">
      <c r="A2" s="282" t="s">
        <v>316</v>
      </c>
      <c r="B2" s="282"/>
      <c r="C2" s="282"/>
      <c r="D2" s="282"/>
      <c r="E2" s="282"/>
      <c r="F2" s="282"/>
      <c r="G2" s="282"/>
      <c r="H2" s="282"/>
      <c r="I2" s="282"/>
      <c r="J2" s="282"/>
      <c r="K2" s="282"/>
      <c r="L2" s="282"/>
      <c r="M2" s="282"/>
    </row>
    <row r="3" spans="1:15" ht="48" customHeight="1">
      <c r="A3" s="294" t="s">
        <v>471</v>
      </c>
      <c r="B3" s="294"/>
      <c r="C3" s="294"/>
      <c r="D3" s="294"/>
      <c r="E3" s="294"/>
      <c r="F3" s="294"/>
      <c r="G3" s="294"/>
      <c r="H3" s="294"/>
      <c r="I3" s="294"/>
      <c r="J3" s="294"/>
      <c r="K3" s="294"/>
      <c r="L3" s="294"/>
      <c r="M3" s="294"/>
    </row>
    <row r="4" spans="1:15" ht="21" customHeight="1">
      <c r="A4" s="284" t="s">
        <v>413</v>
      </c>
      <c r="B4" s="284"/>
      <c r="C4" s="284"/>
      <c r="D4" s="284"/>
      <c r="E4" s="284"/>
      <c r="F4" s="284"/>
      <c r="G4" s="284"/>
      <c r="H4" s="284"/>
      <c r="I4" s="284"/>
      <c r="J4" s="284"/>
      <c r="K4" s="284"/>
      <c r="L4" s="284"/>
      <c r="M4" s="284"/>
    </row>
    <row r="5" spans="1:15" ht="76.5" customHeight="1">
      <c r="A5" s="279" t="s">
        <v>415</v>
      </c>
      <c r="B5" s="279" t="s">
        <v>416</v>
      </c>
      <c r="C5" s="281" t="s">
        <v>417</v>
      </c>
      <c r="D5" s="281"/>
      <c r="E5" s="279" t="s">
        <v>418</v>
      </c>
      <c r="F5" s="279" t="s">
        <v>419</v>
      </c>
      <c r="G5" s="279" t="s">
        <v>420</v>
      </c>
      <c r="H5" s="281" t="s">
        <v>421</v>
      </c>
      <c r="I5" s="281"/>
      <c r="J5" s="281"/>
      <c r="K5" s="281"/>
      <c r="L5" s="281"/>
      <c r="M5" s="281"/>
      <c r="N5" s="281"/>
      <c r="O5" s="281"/>
    </row>
    <row r="6" spans="1:15" ht="68.25" customHeight="1">
      <c r="A6" s="280"/>
      <c r="B6" s="280"/>
      <c r="C6" s="16" t="s">
        <v>422</v>
      </c>
      <c r="D6" s="16" t="s">
        <v>423</v>
      </c>
      <c r="E6" s="280"/>
      <c r="F6" s="280"/>
      <c r="G6" s="280"/>
      <c r="H6" s="16" t="s">
        <v>308</v>
      </c>
      <c r="I6" s="16" t="s">
        <v>309</v>
      </c>
      <c r="J6" s="16" t="s">
        <v>310</v>
      </c>
      <c r="K6" s="16" t="s">
        <v>311</v>
      </c>
      <c r="L6" s="16" t="s">
        <v>312</v>
      </c>
      <c r="M6" s="16" t="s">
        <v>313</v>
      </c>
      <c r="N6" s="55" t="s">
        <v>44</v>
      </c>
      <c r="O6" s="55" t="s">
        <v>45</v>
      </c>
    </row>
    <row r="7" spans="1:15" ht="16.5" customHeight="1">
      <c r="A7" s="31">
        <v>1</v>
      </c>
      <c r="B7" s="31">
        <v>2</v>
      </c>
      <c r="C7" s="31">
        <v>3</v>
      </c>
      <c r="D7" s="31">
        <v>4</v>
      </c>
      <c r="E7" s="31">
        <v>5</v>
      </c>
      <c r="F7" s="31">
        <v>6</v>
      </c>
      <c r="G7" s="31">
        <v>7</v>
      </c>
      <c r="H7" s="31">
        <v>8</v>
      </c>
      <c r="I7" s="31">
        <v>9</v>
      </c>
      <c r="J7" s="31">
        <v>10</v>
      </c>
      <c r="K7" s="31">
        <v>11</v>
      </c>
      <c r="L7" s="31">
        <v>12</v>
      </c>
      <c r="M7" s="31">
        <v>13</v>
      </c>
      <c r="N7" s="31">
        <v>14</v>
      </c>
      <c r="O7" s="31">
        <v>15</v>
      </c>
    </row>
    <row r="8" spans="1:15" ht="78" customHeight="1">
      <c r="A8" s="281">
        <v>1</v>
      </c>
      <c r="B8" s="235" t="s">
        <v>472</v>
      </c>
      <c r="C8" s="286">
        <f>'Приложение №17 (ПП5)'!F10</f>
        <v>49059.4</v>
      </c>
      <c r="D8" s="286">
        <f>'Приложение №17 (ПП5)'!F11</f>
        <v>174137.99999999997</v>
      </c>
      <c r="E8" s="32" t="s">
        <v>476</v>
      </c>
      <c r="F8" s="27" t="s">
        <v>473</v>
      </c>
      <c r="G8" s="90">
        <v>0</v>
      </c>
      <c r="H8" s="90">
        <v>0</v>
      </c>
      <c r="I8" s="90">
        <v>0</v>
      </c>
      <c r="J8" s="90">
        <v>0</v>
      </c>
      <c r="K8" s="30">
        <v>28688.1</v>
      </c>
      <c r="L8" s="90">
        <v>26900</v>
      </c>
      <c r="M8" s="90">
        <v>0</v>
      </c>
      <c r="N8" s="90">
        <v>0</v>
      </c>
      <c r="O8" s="90">
        <v>0</v>
      </c>
    </row>
    <row r="9" spans="1:15" ht="110.1" customHeight="1">
      <c r="A9" s="281"/>
      <c r="B9" s="235"/>
      <c r="C9" s="286"/>
      <c r="D9" s="286"/>
      <c r="E9" s="32" t="s">
        <v>475</v>
      </c>
      <c r="F9" s="27" t="s">
        <v>474</v>
      </c>
      <c r="G9" s="90">
        <v>0</v>
      </c>
      <c r="H9" s="90">
        <v>0</v>
      </c>
      <c r="I9" s="90">
        <v>0</v>
      </c>
      <c r="J9" s="90">
        <v>1</v>
      </c>
      <c r="K9" s="90">
        <v>0</v>
      </c>
      <c r="L9" s="90">
        <v>0</v>
      </c>
      <c r="M9" s="90">
        <v>0</v>
      </c>
      <c r="N9" s="90">
        <v>0</v>
      </c>
      <c r="O9" s="90">
        <v>0</v>
      </c>
    </row>
  </sheetData>
  <mergeCells count="15">
    <mergeCell ref="D8:D9"/>
    <mergeCell ref="C8:C9"/>
    <mergeCell ref="B8:B9"/>
    <mergeCell ref="A8:A9"/>
    <mergeCell ref="J1:M1"/>
    <mergeCell ref="A2:M2"/>
    <mergeCell ref="A3:M3"/>
    <mergeCell ref="A4:M4"/>
    <mergeCell ref="A5:A6"/>
    <mergeCell ref="B5:B6"/>
    <mergeCell ref="C5:D5"/>
    <mergeCell ref="E5:E6"/>
    <mergeCell ref="F5:F6"/>
    <mergeCell ref="G5:G6"/>
    <mergeCell ref="H5:O5"/>
  </mergeCells>
  <printOptions horizontalCentered="1"/>
  <pageMargins left="0.39370078740157483" right="0.39370078740157483" top="0.39370078740157483" bottom="0.39370078740157483" header="0.31496062992125984" footer="0.31496062992125984"/>
  <pageSetup paperSize="9" scale="85" fitToHeight="0" orientation="landscape" horizontalDpi="4294967295" verticalDpi="4294967295" r:id="rId1"/>
</worksheet>
</file>

<file path=xl/worksheets/sheet2.xml><?xml version="1.0" encoding="utf-8"?>
<worksheet xmlns="http://schemas.openxmlformats.org/spreadsheetml/2006/main" xmlns:r="http://schemas.openxmlformats.org/officeDocument/2006/relationships">
  <sheetPr>
    <pageSetUpPr fitToPage="1"/>
  </sheetPr>
  <dimension ref="A1:E305"/>
  <sheetViews>
    <sheetView view="pageBreakPreview" topLeftCell="A103" zoomScale="90" zoomScaleNormal="100" zoomScaleSheetLayoutView="90" workbookViewId="0">
      <selection activeCell="D129" sqref="D129"/>
    </sheetView>
  </sheetViews>
  <sheetFormatPr defaultRowHeight="14.25"/>
  <cols>
    <col min="1" max="1" width="11.875" customWidth="1"/>
    <col min="2" max="2" width="50.125" customWidth="1"/>
    <col min="3" max="3" width="17" customWidth="1"/>
    <col min="4" max="4" width="25.125" customWidth="1"/>
  </cols>
  <sheetData>
    <row r="1" spans="1:4" ht="31.5" customHeight="1">
      <c r="A1" s="193" t="s">
        <v>128</v>
      </c>
      <c r="B1" s="193"/>
      <c r="C1" s="193"/>
      <c r="D1" s="193"/>
    </row>
    <row r="2" spans="1:4" ht="108.95" customHeight="1">
      <c r="A2" s="196" t="s">
        <v>129</v>
      </c>
      <c r="B2" s="196"/>
      <c r="C2" s="196"/>
      <c r="D2" s="196"/>
    </row>
    <row r="3" spans="1:4" ht="73.5" customHeight="1">
      <c r="A3" s="196" t="s">
        <v>130</v>
      </c>
      <c r="B3" s="196"/>
      <c r="C3" s="196"/>
      <c r="D3" s="196"/>
    </row>
    <row r="4" spans="1:4" ht="129.6" customHeight="1">
      <c r="A4" s="196" t="s">
        <v>131</v>
      </c>
      <c r="B4" s="196"/>
      <c r="C4" s="196"/>
      <c r="D4" s="196"/>
    </row>
    <row r="5" spans="1:4" ht="91.5" customHeight="1">
      <c r="A5" s="196" t="s">
        <v>132</v>
      </c>
      <c r="B5" s="196"/>
      <c r="C5" s="196"/>
      <c r="D5" s="196"/>
    </row>
    <row r="6" spans="1:4" ht="16.5" customHeight="1">
      <c r="A6" s="195" t="s">
        <v>167</v>
      </c>
      <c r="B6" s="195"/>
      <c r="C6" s="195"/>
      <c r="D6" s="195"/>
    </row>
    <row r="7" spans="1:4" ht="36.950000000000003" customHeight="1">
      <c r="A7" s="195" t="s">
        <v>231</v>
      </c>
      <c r="B7" s="195"/>
      <c r="C7" s="195"/>
      <c r="D7" s="195"/>
    </row>
    <row r="8" spans="1:4" ht="17.45" customHeight="1">
      <c r="A8" s="195" t="s">
        <v>232</v>
      </c>
      <c r="B8" s="195"/>
      <c r="C8" s="195"/>
      <c r="D8" s="195"/>
    </row>
    <row r="9" spans="1:4" ht="74.099999999999994" customHeight="1">
      <c r="A9" s="196" t="s">
        <v>133</v>
      </c>
      <c r="B9" s="196"/>
      <c r="C9" s="196"/>
      <c r="D9" s="196"/>
    </row>
    <row r="10" spans="1:4" ht="90" customHeight="1">
      <c r="A10" s="196" t="s">
        <v>134</v>
      </c>
      <c r="B10" s="196"/>
      <c r="C10" s="196"/>
      <c r="D10" s="196"/>
    </row>
    <row r="11" spans="1:4" ht="134.1" customHeight="1">
      <c r="A11" s="196" t="s">
        <v>135</v>
      </c>
      <c r="B11" s="196"/>
      <c r="C11" s="196"/>
      <c r="D11" s="196"/>
    </row>
    <row r="12" spans="1:4" ht="191.1" customHeight="1">
      <c r="A12" s="198" t="s">
        <v>740</v>
      </c>
      <c r="B12" s="198"/>
      <c r="C12" s="198"/>
      <c r="D12" s="198"/>
    </row>
    <row r="13" spans="1:4" ht="57.6" customHeight="1">
      <c r="A13" s="197" t="s">
        <v>136</v>
      </c>
      <c r="B13" s="197"/>
      <c r="C13" s="197"/>
      <c r="D13" s="197"/>
    </row>
    <row r="14" spans="1:4" ht="69.599999999999994" customHeight="1">
      <c r="A14" s="196" t="s">
        <v>137</v>
      </c>
      <c r="B14" s="196"/>
      <c r="C14" s="196"/>
      <c r="D14" s="196"/>
    </row>
    <row r="15" spans="1:4" ht="36.6" customHeight="1">
      <c r="A15" s="196" t="s">
        <v>138</v>
      </c>
      <c r="B15" s="196"/>
      <c r="C15" s="196"/>
      <c r="D15" s="196"/>
    </row>
    <row r="16" spans="1:4" ht="55.5" customHeight="1">
      <c r="A16" s="196" t="s">
        <v>139</v>
      </c>
      <c r="B16" s="196"/>
      <c r="C16" s="196"/>
      <c r="D16" s="196"/>
    </row>
    <row r="17" spans="1:4" ht="37.5" customHeight="1">
      <c r="A17" s="196" t="s">
        <v>140</v>
      </c>
      <c r="B17" s="196"/>
      <c r="C17" s="196"/>
      <c r="D17" s="196"/>
    </row>
    <row r="18" spans="1:4" ht="36.6" customHeight="1">
      <c r="A18" s="196" t="s">
        <v>142</v>
      </c>
      <c r="B18" s="196"/>
      <c r="C18" s="196"/>
      <c r="D18" s="196"/>
    </row>
    <row r="19" spans="1:4" ht="54" customHeight="1">
      <c r="A19" s="196" t="s">
        <v>141</v>
      </c>
      <c r="B19" s="196"/>
      <c r="C19" s="196"/>
      <c r="D19" s="196"/>
    </row>
    <row r="20" spans="1:4" ht="93.95" customHeight="1">
      <c r="A20" s="196" t="s">
        <v>143</v>
      </c>
      <c r="B20" s="196"/>
      <c r="C20" s="196"/>
      <c r="D20" s="196"/>
    </row>
    <row r="21" spans="1:4" ht="73.5" customHeight="1">
      <c r="A21" s="196" t="s">
        <v>233</v>
      </c>
      <c r="B21" s="196"/>
      <c r="C21" s="196"/>
      <c r="D21" s="196"/>
    </row>
    <row r="22" spans="1:4" ht="91.5" customHeight="1">
      <c r="A22" s="196" t="s">
        <v>234</v>
      </c>
      <c r="B22" s="196"/>
      <c r="C22" s="196"/>
      <c r="D22" s="196"/>
    </row>
    <row r="23" spans="1:4" ht="36.6" customHeight="1">
      <c r="A23" s="196" t="s">
        <v>144</v>
      </c>
      <c r="B23" s="196"/>
      <c r="C23" s="196"/>
      <c r="D23" s="196"/>
    </row>
    <row r="24" spans="1:4" ht="183" customHeight="1">
      <c r="A24" s="196" t="s">
        <v>145</v>
      </c>
      <c r="B24" s="196"/>
      <c r="C24" s="196"/>
      <c r="D24" s="196"/>
    </row>
    <row r="25" spans="1:4" ht="71.45" customHeight="1">
      <c r="A25" s="196" t="s">
        <v>146</v>
      </c>
      <c r="B25" s="196"/>
      <c r="C25" s="196"/>
      <c r="D25" s="196"/>
    </row>
    <row r="26" spans="1:4" ht="147.6" customHeight="1">
      <c r="A26" s="196" t="s">
        <v>211</v>
      </c>
      <c r="B26" s="196"/>
      <c r="C26" s="196"/>
      <c r="D26" s="196"/>
    </row>
    <row r="27" spans="1:4" ht="92.1" customHeight="1">
      <c r="A27" s="196" t="s">
        <v>235</v>
      </c>
      <c r="B27" s="196"/>
      <c r="C27" s="196"/>
      <c r="D27" s="196"/>
    </row>
    <row r="28" spans="1:4" ht="92.1" customHeight="1">
      <c r="A28" s="196" t="s">
        <v>147</v>
      </c>
      <c r="B28" s="196"/>
      <c r="C28" s="196"/>
      <c r="D28" s="196"/>
    </row>
    <row r="29" spans="1:4" ht="39.6" customHeight="1">
      <c r="A29" s="196" t="s">
        <v>148</v>
      </c>
      <c r="B29" s="196"/>
      <c r="C29" s="196"/>
      <c r="D29" s="196"/>
    </row>
    <row r="30" spans="1:4" ht="72.599999999999994" customHeight="1">
      <c r="A30" s="196" t="s">
        <v>149</v>
      </c>
      <c r="B30" s="196"/>
      <c r="C30" s="196"/>
      <c r="D30" s="196"/>
    </row>
    <row r="31" spans="1:4" ht="92.1" customHeight="1">
      <c r="A31" s="196" t="s">
        <v>150</v>
      </c>
      <c r="B31" s="196"/>
      <c r="C31" s="196"/>
      <c r="D31" s="196"/>
    </row>
    <row r="32" spans="1:4" ht="72.599999999999994" customHeight="1">
      <c r="A32" s="196" t="s">
        <v>151</v>
      </c>
      <c r="B32" s="196"/>
      <c r="C32" s="196"/>
      <c r="D32" s="196"/>
    </row>
    <row r="33" spans="1:4" ht="38.450000000000003" customHeight="1">
      <c r="A33" s="196" t="s">
        <v>152</v>
      </c>
      <c r="B33" s="196"/>
      <c r="C33" s="196"/>
      <c r="D33" s="196"/>
    </row>
    <row r="34" spans="1:4" ht="92.1" customHeight="1">
      <c r="A34" s="196" t="s">
        <v>212</v>
      </c>
      <c r="B34" s="196"/>
      <c r="C34" s="196"/>
      <c r="D34" s="196"/>
    </row>
    <row r="35" spans="1:4" ht="90.95" customHeight="1">
      <c r="A35" s="196" t="s">
        <v>236</v>
      </c>
      <c r="B35" s="196"/>
      <c r="C35" s="196"/>
      <c r="D35" s="196"/>
    </row>
    <row r="36" spans="1:4" ht="162.94999999999999" customHeight="1">
      <c r="A36" s="196" t="s">
        <v>153</v>
      </c>
      <c r="B36" s="196"/>
      <c r="C36" s="196"/>
      <c r="D36" s="196"/>
    </row>
    <row r="37" spans="1:4" ht="73.5" customHeight="1">
      <c r="A37" s="196" t="s">
        <v>154</v>
      </c>
      <c r="B37" s="196"/>
      <c r="C37" s="196"/>
      <c r="D37" s="196"/>
    </row>
    <row r="38" spans="1:4" ht="93.95" customHeight="1">
      <c r="A38" s="196" t="s">
        <v>155</v>
      </c>
      <c r="B38" s="196"/>
      <c r="C38" s="196"/>
      <c r="D38" s="196"/>
    </row>
    <row r="39" spans="1:4" ht="183.6" customHeight="1">
      <c r="A39" s="196" t="s">
        <v>237</v>
      </c>
      <c r="B39" s="196"/>
      <c r="C39" s="196"/>
      <c r="D39" s="196"/>
    </row>
    <row r="40" spans="1:4" ht="109.5" customHeight="1">
      <c r="A40" s="196" t="s">
        <v>156</v>
      </c>
      <c r="B40" s="196"/>
      <c r="C40" s="196"/>
      <c r="D40" s="196"/>
    </row>
    <row r="41" spans="1:4" ht="128.44999999999999" customHeight="1">
      <c r="A41" s="196" t="s">
        <v>157</v>
      </c>
      <c r="B41" s="196"/>
      <c r="C41" s="196"/>
      <c r="D41" s="196"/>
    </row>
    <row r="42" spans="1:4" ht="54" customHeight="1">
      <c r="A42" s="200" t="s">
        <v>168</v>
      </c>
      <c r="B42" s="200"/>
      <c r="C42" s="200"/>
      <c r="D42" s="200"/>
    </row>
    <row r="43" spans="1:4" ht="22.5" customHeight="1">
      <c r="A43" s="201" t="s">
        <v>158</v>
      </c>
      <c r="B43" s="201"/>
      <c r="C43" s="201"/>
      <c r="D43" s="201"/>
    </row>
    <row r="44" spans="1:4" ht="18.75">
      <c r="A44" s="199" t="s">
        <v>159</v>
      </c>
      <c r="B44" s="199"/>
      <c r="C44" s="199"/>
      <c r="D44" s="199"/>
    </row>
    <row r="45" spans="1:4" ht="18.75">
      <c r="A45" s="199" t="s">
        <v>160</v>
      </c>
      <c r="B45" s="199"/>
      <c r="C45" s="199"/>
      <c r="D45" s="199"/>
    </row>
    <row r="46" spans="1:4" ht="18.75">
      <c r="A46" s="199" t="s">
        <v>161</v>
      </c>
      <c r="B46" s="199"/>
      <c r="C46" s="199"/>
      <c r="D46" s="199"/>
    </row>
    <row r="47" spans="1:4" ht="18.75">
      <c r="A47" s="199" t="s">
        <v>162</v>
      </c>
      <c r="B47" s="199"/>
      <c r="C47" s="199"/>
      <c r="D47" s="199"/>
    </row>
    <row r="48" spans="1:4" ht="18.75">
      <c r="A48" s="199" t="s">
        <v>163</v>
      </c>
      <c r="B48" s="199"/>
      <c r="C48" s="199"/>
      <c r="D48" s="199"/>
    </row>
    <row r="49" spans="1:4" ht="18.75">
      <c r="A49" s="199" t="s">
        <v>164</v>
      </c>
      <c r="B49" s="199"/>
      <c r="C49" s="199"/>
      <c r="D49" s="199"/>
    </row>
    <row r="50" spans="1:4" ht="18.75">
      <c r="A50" s="199" t="s">
        <v>165</v>
      </c>
      <c r="B50" s="199"/>
      <c r="C50" s="199"/>
      <c r="D50" s="199"/>
    </row>
    <row r="51" spans="1:4" ht="18.75">
      <c r="A51" s="199" t="s">
        <v>166</v>
      </c>
      <c r="B51" s="199"/>
      <c r="C51" s="199"/>
      <c r="D51" s="199"/>
    </row>
    <row r="52" spans="1:4" ht="19.5" customHeight="1">
      <c r="A52" s="200" t="s">
        <v>169</v>
      </c>
      <c r="B52" s="200"/>
      <c r="C52" s="200"/>
      <c r="D52" s="200"/>
    </row>
    <row r="53" spans="1:4" ht="18.75">
      <c r="A53" s="199" t="s">
        <v>227</v>
      </c>
      <c r="B53" s="199"/>
      <c r="C53" s="199"/>
      <c r="D53" s="199"/>
    </row>
    <row r="54" spans="1:4" ht="18.75">
      <c r="A54" s="199" t="s">
        <v>228</v>
      </c>
      <c r="B54" s="199"/>
      <c r="C54" s="199"/>
      <c r="D54" s="199"/>
    </row>
    <row r="55" spans="1:4" ht="18.75">
      <c r="A55" s="199" t="s">
        <v>229</v>
      </c>
      <c r="B55" s="199"/>
      <c r="C55" s="199"/>
      <c r="D55" s="199"/>
    </row>
    <row r="56" spans="1:4" ht="18.75">
      <c r="A56" s="199" t="s">
        <v>230</v>
      </c>
      <c r="B56" s="199"/>
      <c r="C56" s="199"/>
      <c r="D56" s="199"/>
    </row>
    <row r="57" spans="1:4" ht="18.75">
      <c r="A57" s="3"/>
    </row>
    <row r="58" spans="1:4" ht="18.95" customHeight="1">
      <c r="A58" s="200" t="s">
        <v>170</v>
      </c>
      <c r="B58" s="200"/>
      <c r="C58" s="200"/>
      <c r="D58" s="200"/>
    </row>
    <row r="59" spans="1:4" ht="18.75">
      <c r="A59" s="199" t="s">
        <v>171</v>
      </c>
      <c r="B59" s="199"/>
      <c r="C59" s="199"/>
      <c r="D59" s="199"/>
    </row>
    <row r="60" spans="1:4" ht="18.75">
      <c r="A60" s="199" t="s">
        <v>172</v>
      </c>
      <c r="B60" s="199"/>
      <c r="C60" s="199"/>
      <c r="D60" s="199"/>
    </row>
    <row r="61" spans="1:4" ht="18.75">
      <c r="A61" s="199" t="s">
        <v>173</v>
      </c>
      <c r="B61" s="199"/>
      <c r="C61" s="199"/>
      <c r="D61" s="199"/>
    </row>
    <row r="62" spans="1:4" ht="18.75">
      <c r="A62" s="199" t="s">
        <v>174</v>
      </c>
      <c r="B62" s="199"/>
      <c r="C62" s="199"/>
      <c r="D62" s="199"/>
    </row>
    <row r="63" spans="1:4" ht="18.75">
      <c r="A63" s="199" t="s">
        <v>175</v>
      </c>
      <c r="B63" s="199"/>
      <c r="C63" s="199"/>
      <c r="D63" s="199"/>
    </row>
    <row r="64" spans="1:4" ht="18.75">
      <c r="A64" s="199" t="s">
        <v>176</v>
      </c>
      <c r="B64" s="199"/>
      <c r="C64" s="199"/>
      <c r="D64" s="199"/>
    </row>
    <row r="65" spans="1:4" ht="18.75">
      <c r="A65" s="199" t="s">
        <v>177</v>
      </c>
      <c r="B65" s="199"/>
      <c r="C65" s="199"/>
      <c r="D65" s="199"/>
    </row>
    <row r="66" spans="1:4" ht="18.75">
      <c r="A66" s="199" t="s">
        <v>178</v>
      </c>
      <c r="B66" s="199"/>
      <c r="C66" s="199"/>
      <c r="D66" s="199"/>
    </row>
    <row r="67" spans="1:4" ht="18.75">
      <c r="A67" s="199" t="s">
        <v>179</v>
      </c>
      <c r="B67" s="199"/>
      <c r="C67" s="199"/>
      <c r="D67" s="199"/>
    </row>
    <row r="68" spans="1:4" ht="18.75">
      <c r="A68" s="199" t="s">
        <v>180</v>
      </c>
      <c r="B68" s="199"/>
      <c r="C68" s="199"/>
      <c r="D68" s="199"/>
    </row>
    <row r="69" spans="1:4" ht="18.75">
      <c r="A69" s="199" t="s">
        <v>181</v>
      </c>
      <c r="B69" s="199"/>
      <c r="C69" s="199"/>
      <c r="D69" s="199"/>
    </row>
    <row r="70" spans="1:4" ht="18.75">
      <c r="A70" s="199" t="s">
        <v>182</v>
      </c>
      <c r="B70" s="199"/>
      <c r="C70" s="199"/>
      <c r="D70" s="199"/>
    </row>
    <row r="71" spans="1:4" ht="18.75">
      <c r="A71" s="199" t="s">
        <v>183</v>
      </c>
      <c r="B71" s="199"/>
      <c r="C71" s="199"/>
      <c r="D71" s="199"/>
    </row>
    <row r="72" spans="1:4" ht="18.75">
      <c r="A72" s="199" t="s">
        <v>184</v>
      </c>
      <c r="B72" s="199"/>
      <c r="C72" s="199"/>
      <c r="D72" s="199"/>
    </row>
    <row r="73" spans="1:4" ht="18.75">
      <c r="A73" s="199" t="s">
        <v>185</v>
      </c>
      <c r="B73" s="199"/>
      <c r="C73" s="199"/>
      <c r="D73" s="199"/>
    </row>
    <row r="74" spans="1:4" ht="18.75">
      <c r="A74" s="199" t="s">
        <v>186</v>
      </c>
      <c r="B74" s="199"/>
      <c r="C74" s="199"/>
      <c r="D74" s="199"/>
    </row>
    <row r="75" spans="1:4" ht="18.75">
      <c r="A75" s="199" t="s">
        <v>187</v>
      </c>
      <c r="B75" s="199"/>
      <c r="C75" s="199"/>
      <c r="D75" s="199"/>
    </row>
    <row r="76" spans="1:4" ht="18.75">
      <c r="A76" s="199" t="s">
        <v>188</v>
      </c>
      <c r="B76" s="199"/>
      <c r="C76" s="199"/>
      <c r="D76" s="199"/>
    </row>
    <row r="77" spans="1:4" ht="18.75">
      <c r="A77" s="199" t="s">
        <v>189</v>
      </c>
      <c r="B77" s="199"/>
      <c r="C77" s="199"/>
      <c r="D77" s="199"/>
    </row>
    <row r="78" spans="1:4" ht="18.75">
      <c r="A78" s="199" t="s">
        <v>190</v>
      </c>
      <c r="B78" s="199"/>
      <c r="C78" s="199"/>
      <c r="D78" s="199"/>
    </row>
    <row r="79" spans="1:4" ht="36" customHeight="1">
      <c r="A79" s="201" t="s">
        <v>191</v>
      </c>
      <c r="B79" s="201"/>
      <c r="C79" s="201"/>
      <c r="D79" s="201"/>
    </row>
    <row r="80" spans="1:4" ht="18.75">
      <c r="A80" s="199" t="s">
        <v>192</v>
      </c>
      <c r="B80" s="199"/>
      <c r="C80" s="199"/>
      <c r="D80" s="199"/>
    </row>
    <row r="81" spans="1:4" ht="38.1" customHeight="1">
      <c r="A81" s="201" t="s">
        <v>193</v>
      </c>
      <c r="B81" s="201"/>
      <c r="C81" s="201"/>
      <c r="D81" s="201"/>
    </row>
    <row r="82" spans="1:4">
      <c r="A82" s="205"/>
      <c r="B82" s="205"/>
      <c r="C82" s="205"/>
      <c r="D82" s="205"/>
    </row>
    <row r="83" spans="1:4" ht="18.75">
      <c r="A83" s="193" t="s">
        <v>194</v>
      </c>
      <c r="B83" s="193"/>
      <c r="C83" s="193"/>
      <c r="D83" s="193"/>
    </row>
    <row r="84" spans="1:4" ht="19.5" customHeight="1">
      <c r="A84" s="204" t="s">
        <v>195</v>
      </c>
      <c r="B84" s="204"/>
      <c r="C84" s="204"/>
      <c r="D84" s="204"/>
    </row>
    <row r="85" spans="1:4" ht="309.95" customHeight="1">
      <c r="A85" s="202" t="s">
        <v>196</v>
      </c>
      <c r="B85" s="202"/>
      <c r="C85" s="202"/>
      <c r="D85" s="202"/>
    </row>
    <row r="86" spans="1:4" ht="21.6" customHeight="1">
      <c r="A86" s="204" t="s">
        <v>197</v>
      </c>
      <c r="B86" s="204"/>
      <c r="C86" s="204"/>
      <c r="D86" s="204"/>
    </row>
    <row r="87" spans="1:4" ht="17.100000000000001" customHeight="1">
      <c r="A87" s="201" t="s">
        <v>198</v>
      </c>
      <c r="B87" s="201"/>
      <c r="C87" s="201"/>
      <c r="D87" s="201"/>
    </row>
    <row r="88" spans="1:4" ht="18" customHeight="1">
      <c r="A88" s="201" t="s">
        <v>199</v>
      </c>
      <c r="B88" s="201"/>
      <c r="C88" s="201"/>
      <c r="D88" s="201"/>
    </row>
    <row r="89" spans="1:4" ht="16.5" customHeight="1">
      <c r="A89" s="201" t="s">
        <v>200</v>
      </c>
      <c r="B89" s="201"/>
      <c r="C89" s="201"/>
      <c r="D89" s="201"/>
    </row>
    <row r="90" spans="1:4" ht="18.95" customHeight="1">
      <c r="A90" s="201" t="s">
        <v>201</v>
      </c>
      <c r="B90" s="201"/>
      <c r="C90" s="201"/>
      <c r="D90" s="201"/>
    </row>
    <row r="91" spans="1:4" ht="21" customHeight="1">
      <c r="A91" s="201" t="s">
        <v>202</v>
      </c>
      <c r="B91" s="201"/>
      <c r="C91" s="201"/>
      <c r="D91" s="201"/>
    </row>
    <row r="92" spans="1:4" ht="38.1" customHeight="1">
      <c r="A92" s="201" t="s">
        <v>203</v>
      </c>
      <c r="B92" s="201"/>
      <c r="C92" s="201"/>
      <c r="D92" s="201"/>
    </row>
    <row r="93" spans="1:4">
      <c r="A93" s="205"/>
      <c r="B93" s="205"/>
      <c r="C93" s="205"/>
      <c r="D93" s="205"/>
    </row>
    <row r="94" spans="1:4" ht="18" customHeight="1">
      <c r="A94" s="200" t="s">
        <v>204</v>
      </c>
      <c r="B94" s="200"/>
      <c r="C94" s="200"/>
      <c r="D94" s="200"/>
    </row>
    <row r="95" spans="1:4" ht="18" customHeight="1">
      <c r="A95" s="204" t="s">
        <v>195</v>
      </c>
      <c r="B95" s="204"/>
      <c r="C95" s="204"/>
      <c r="D95" s="204"/>
    </row>
    <row r="96" spans="1:4" ht="73.5" customHeight="1">
      <c r="A96" s="202" t="s">
        <v>205</v>
      </c>
      <c r="B96" s="202"/>
      <c r="C96" s="202"/>
      <c r="D96" s="202"/>
    </row>
    <row r="97" spans="1:4" ht="111" customHeight="1">
      <c r="A97" s="203" t="s">
        <v>206</v>
      </c>
      <c r="B97" s="203"/>
      <c r="C97" s="203"/>
      <c r="D97" s="203"/>
    </row>
    <row r="98" spans="1:4" ht="75.95" customHeight="1">
      <c r="A98" s="202" t="s">
        <v>207</v>
      </c>
      <c r="B98" s="202"/>
      <c r="C98" s="202"/>
      <c r="D98" s="202"/>
    </row>
    <row r="99" spans="1:4" ht="19.5" customHeight="1">
      <c r="A99" s="204" t="s">
        <v>197</v>
      </c>
      <c r="B99" s="204"/>
      <c r="C99" s="204"/>
      <c r="D99" s="204"/>
    </row>
    <row r="100" spans="1:4" ht="128.1" customHeight="1">
      <c r="A100" s="202" t="s">
        <v>208</v>
      </c>
      <c r="B100" s="202"/>
      <c r="C100" s="202"/>
      <c r="D100" s="202"/>
    </row>
    <row r="101" spans="1:4" ht="108" customHeight="1">
      <c r="A101" s="202" t="s">
        <v>209</v>
      </c>
      <c r="B101" s="202"/>
      <c r="C101" s="202"/>
      <c r="D101" s="202"/>
    </row>
    <row r="102" spans="1:4" ht="126.95" customHeight="1">
      <c r="A102" s="202" t="s">
        <v>210</v>
      </c>
      <c r="B102" s="202"/>
      <c r="C102" s="202"/>
      <c r="D102" s="202"/>
    </row>
    <row r="103" spans="1:4" ht="18.75" customHeight="1">
      <c r="A103" s="193" t="s">
        <v>213</v>
      </c>
      <c r="B103" s="193"/>
      <c r="C103" s="193"/>
      <c r="D103" s="193"/>
    </row>
    <row r="104" spans="1:4" ht="18.600000000000001" customHeight="1">
      <c r="A104" s="204" t="s">
        <v>195</v>
      </c>
      <c r="B104" s="204"/>
      <c r="C104" s="204"/>
      <c r="D104" s="204"/>
    </row>
    <row r="105" spans="1:4" ht="36" customHeight="1">
      <c r="A105" s="199" t="s">
        <v>214</v>
      </c>
      <c r="B105" s="199"/>
      <c r="C105" s="199"/>
      <c r="D105" s="199"/>
    </row>
    <row r="106" spans="1:4" ht="39.950000000000003" customHeight="1">
      <c r="A106" s="201" t="s">
        <v>215</v>
      </c>
      <c r="B106" s="201"/>
      <c r="C106" s="201"/>
      <c r="D106" s="201"/>
    </row>
    <row r="107" spans="1:4" ht="90.6" customHeight="1">
      <c r="A107" s="201" t="s">
        <v>224</v>
      </c>
      <c r="B107" s="201"/>
      <c r="C107" s="201"/>
      <c r="D107" s="201"/>
    </row>
    <row r="108" spans="1:4" ht="37.5" customHeight="1">
      <c r="A108" s="199" t="s">
        <v>216</v>
      </c>
      <c r="B108" s="199"/>
      <c r="C108" s="199"/>
      <c r="D108" s="199"/>
    </row>
    <row r="109" spans="1:4" ht="18.75">
      <c r="A109" s="199" t="s">
        <v>217</v>
      </c>
      <c r="B109" s="199"/>
      <c r="C109" s="199"/>
      <c r="D109" s="199"/>
    </row>
    <row r="110" spans="1:4" ht="39" customHeight="1">
      <c r="A110" s="201" t="s">
        <v>218</v>
      </c>
      <c r="B110" s="201"/>
      <c r="C110" s="201"/>
      <c r="D110" s="201"/>
    </row>
    <row r="111" spans="1:4" ht="39" customHeight="1">
      <c r="A111" s="204" t="s">
        <v>226</v>
      </c>
      <c r="B111" s="204"/>
      <c r="C111" s="204"/>
      <c r="D111" s="204"/>
    </row>
    <row r="112" spans="1:4" ht="60" customHeight="1">
      <c r="A112" s="92" t="s">
        <v>219</v>
      </c>
      <c r="B112" s="92" t="s">
        <v>220</v>
      </c>
      <c r="C112" s="92" t="s">
        <v>221</v>
      </c>
      <c r="D112" s="92" t="s">
        <v>222</v>
      </c>
    </row>
    <row r="113" spans="1:5" ht="45.6" customHeight="1">
      <c r="A113" s="7">
        <v>1</v>
      </c>
      <c r="B113" s="93" t="s">
        <v>225</v>
      </c>
      <c r="C113" s="7">
        <v>679</v>
      </c>
      <c r="D113" s="15">
        <f>C113/1237</f>
        <v>0.54890864995957966</v>
      </c>
    </row>
    <row r="114" spans="1:5" ht="31.5">
      <c r="A114" s="7">
        <v>2</v>
      </c>
      <c r="B114" s="14" t="s">
        <v>223</v>
      </c>
      <c r="C114" s="7">
        <v>558</v>
      </c>
      <c r="D114" s="15">
        <f>C114/1237</f>
        <v>0.45109135004042039</v>
      </c>
    </row>
    <row r="116" spans="1:5" ht="18.75">
      <c r="A116" s="206" t="s">
        <v>197</v>
      </c>
      <c r="B116" s="206"/>
      <c r="C116" s="206"/>
      <c r="D116" s="206"/>
      <c r="E116" s="12"/>
    </row>
    <row r="117" spans="1:5" ht="18" customHeight="1">
      <c r="A117" s="201" t="s">
        <v>239</v>
      </c>
      <c r="B117" s="201"/>
      <c r="C117" s="201"/>
      <c r="D117" s="201"/>
    </row>
    <row r="118" spans="1:5" ht="21.95" customHeight="1">
      <c r="A118" s="201" t="s">
        <v>238</v>
      </c>
      <c r="B118" s="201"/>
      <c r="C118" s="201"/>
      <c r="D118" s="201"/>
    </row>
    <row r="119" spans="1:5" ht="35.450000000000003" customHeight="1">
      <c r="A119" s="201" t="s">
        <v>240</v>
      </c>
      <c r="B119" s="201"/>
      <c r="C119" s="201"/>
      <c r="D119" s="201"/>
    </row>
    <row r="120" spans="1:5" ht="18.95" customHeight="1">
      <c r="A120" s="200" t="s">
        <v>241</v>
      </c>
      <c r="B120" s="200"/>
      <c r="C120" s="200"/>
      <c r="D120" s="200"/>
    </row>
    <row r="121" spans="1:5" ht="108" customHeight="1">
      <c r="A121" s="202" t="s">
        <v>242</v>
      </c>
      <c r="B121" s="202"/>
      <c r="C121" s="202"/>
      <c r="D121" s="202"/>
    </row>
    <row r="122" spans="1:5" ht="35.1" customHeight="1">
      <c r="A122" s="202" t="s">
        <v>243</v>
      </c>
      <c r="B122" s="202"/>
      <c r="C122" s="202"/>
      <c r="D122" s="202"/>
    </row>
    <row r="123" spans="1:5" ht="39.950000000000003" customHeight="1">
      <c r="A123" s="202" t="s">
        <v>244</v>
      </c>
      <c r="B123" s="202"/>
      <c r="C123" s="202"/>
      <c r="D123" s="202"/>
    </row>
    <row r="124" spans="1:5" ht="18" customHeight="1">
      <c r="A124" s="202" t="s">
        <v>245</v>
      </c>
      <c r="B124" s="202"/>
      <c r="C124" s="202"/>
      <c r="D124" s="202"/>
    </row>
    <row r="125" spans="1:5" ht="4.5" customHeight="1">
      <c r="A125" s="202"/>
      <c r="B125" s="202"/>
      <c r="C125" s="202"/>
      <c r="D125" s="202"/>
    </row>
    <row r="126" spans="1:5" ht="56.1" customHeight="1">
      <c r="A126" s="202" t="s">
        <v>246</v>
      </c>
      <c r="B126" s="202"/>
      <c r="C126" s="202"/>
      <c r="D126" s="202"/>
    </row>
    <row r="127" spans="1:5" ht="74.45" customHeight="1">
      <c r="A127" s="202" t="s">
        <v>247</v>
      </c>
      <c r="B127" s="202"/>
      <c r="C127" s="202"/>
      <c r="D127" s="202"/>
    </row>
    <row r="128" spans="1:5" ht="59.1" customHeight="1">
      <c r="A128" s="7" t="s">
        <v>219</v>
      </c>
      <c r="B128" s="7" t="s">
        <v>220</v>
      </c>
      <c r="C128" s="7" t="s">
        <v>221</v>
      </c>
      <c r="D128" s="7" t="s">
        <v>248</v>
      </c>
    </row>
    <row r="129" spans="1:4" ht="35.1" customHeight="1">
      <c r="A129" s="7">
        <v>1</v>
      </c>
      <c r="B129" s="93" t="s">
        <v>223</v>
      </c>
      <c r="C129" s="7">
        <v>848</v>
      </c>
      <c r="D129" s="15">
        <f>848/1075</f>
        <v>0.78883720930232559</v>
      </c>
    </row>
    <row r="130" spans="1:4" ht="23.1" customHeight="1">
      <c r="A130" s="7">
        <v>2</v>
      </c>
      <c r="B130" s="93" t="s">
        <v>249</v>
      </c>
      <c r="C130" s="7">
        <v>227</v>
      </c>
      <c r="D130" s="15">
        <f>227/1075</f>
        <v>0.21116279069767441</v>
      </c>
    </row>
    <row r="132" spans="1:4" ht="76.5" customHeight="1">
      <c r="A132" s="202" t="s">
        <v>250</v>
      </c>
      <c r="B132" s="202"/>
      <c r="C132" s="202"/>
      <c r="D132" s="202"/>
    </row>
    <row r="133" spans="1:4" ht="110.25" customHeight="1">
      <c r="A133" s="201" t="s">
        <v>758</v>
      </c>
      <c r="B133" s="201"/>
      <c r="C133" s="201"/>
      <c r="D133" s="201"/>
    </row>
    <row r="134" spans="1:4" ht="36" customHeight="1">
      <c r="A134" s="201"/>
      <c r="B134" s="201"/>
      <c r="C134" s="201"/>
      <c r="D134" s="201"/>
    </row>
    <row r="135" spans="1:4" ht="140.25" customHeight="1">
      <c r="A135" s="201"/>
      <c r="B135" s="201"/>
      <c r="C135" s="201"/>
      <c r="D135" s="201"/>
    </row>
    <row r="136" spans="1:4" ht="129" customHeight="1">
      <c r="A136" s="201"/>
      <c r="B136" s="201"/>
      <c r="C136" s="201"/>
      <c r="D136" s="201"/>
    </row>
    <row r="137" spans="1:4" ht="51" customHeight="1">
      <c r="A137" s="201"/>
      <c r="B137" s="201"/>
      <c r="C137" s="201"/>
      <c r="D137" s="201"/>
    </row>
    <row r="138" spans="1:4" ht="72.599999999999994" customHeight="1">
      <c r="A138" s="201"/>
      <c r="B138" s="201"/>
      <c r="C138" s="201"/>
      <c r="D138" s="201"/>
    </row>
    <row r="139" spans="1:4" ht="30.6" customHeight="1">
      <c r="A139" s="201"/>
      <c r="B139" s="201"/>
      <c r="C139" s="201"/>
      <c r="D139" s="201"/>
    </row>
    <row r="140" spans="1:4" ht="24.95" customHeight="1">
      <c r="A140" s="201"/>
      <c r="B140" s="201"/>
      <c r="C140" s="201"/>
      <c r="D140" s="201"/>
    </row>
    <row r="141" spans="1:4" ht="30.6" customHeight="1">
      <c r="A141" s="201"/>
      <c r="B141" s="201"/>
      <c r="C141" s="201"/>
      <c r="D141" s="201"/>
    </row>
    <row r="142" spans="1:4" ht="30.6" customHeight="1">
      <c r="A142" s="201"/>
      <c r="B142" s="201"/>
      <c r="C142" s="201"/>
      <c r="D142" s="201"/>
    </row>
    <row r="143" spans="1:4" ht="30.6" customHeight="1">
      <c r="A143" s="201"/>
      <c r="B143" s="201"/>
      <c r="C143" s="201"/>
      <c r="D143" s="201"/>
    </row>
    <row r="144" spans="1:4" ht="30.6" customHeight="1">
      <c r="A144" s="201"/>
      <c r="B144" s="201"/>
      <c r="C144" s="201"/>
      <c r="D144" s="201"/>
    </row>
    <row r="145" spans="1:4" ht="30.6" customHeight="1">
      <c r="A145" s="201"/>
      <c r="B145" s="201"/>
      <c r="C145" s="201"/>
      <c r="D145" s="201"/>
    </row>
    <row r="146" spans="1:4" ht="27.95" customHeight="1">
      <c r="A146" s="201"/>
      <c r="B146" s="201"/>
      <c r="C146" s="201"/>
      <c r="D146" s="201"/>
    </row>
    <row r="147" spans="1:4" ht="30.6" customHeight="1">
      <c r="A147" s="201"/>
      <c r="B147" s="201"/>
      <c r="C147" s="201"/>
      <c r="D147" s="201"/>
    </row>
    <row r="148" spans="1:4" ht="30.6" customHeight="1">
      <c r="A148" s="201"/>
      <c r="B148" s="201"/>
      <c r="C148" s="201"/>
      <c r="D148" s="201"/>
    </row>
    <row r="149" spans="1:4" ht="18" customHeight="1">
      <c r="A149" s="201"/>
      <c r="B149" s="201"/>
      <c r="C149" s="201"/>
      <c r="D149" s="201"/>
    </row>
    <row r="150" spans="1:4" ht="18" customHeight="1">
      <c r="A150" s="201"/>
      <c r="B150" s="201"/>
      <c r="C150" s="201"/>
      <c r="D150" s="201"/>
    </row>
    <row r="151" spans="1:4" ht="365.45" customHeight="1">
      <c r="A151" s="201"/>
      <c r="B151" s="201"/>
      <c r="C151" s="201"/>
      <c r="D151" s="201"/>
    </row>
    <row r="152" spans="1:4" ht="36" customHeight="1">
      <c r="A152" s="207" t="s">
        <v>251</v>
      </c>
      <c r="B152" s="207"/>
      <c r="C152" s="207"/>
      <c r="D152" s="207"/>
    </row>
    <row r="153" spans="1:4" ht="18.75">
      <c r="A153" s="208" t="s">
        <v>252</v>
      </c>
      <c r="B153" s="208"/>
      <c r="C153" s="208"/>
      <c r="D153" s="208"/>
    </row>
    <row r="154" spans="1:4" ht="165.95" customHeight="1">
      <c r="A154" s="202" t="s">
        <v>253</v>
      </c>
      <c r="B154" s="202"/>
      <c r="C154" s="202"/>
      <c r="D154" s="202"/>
    </row>
    <row r="155" spans="1:4" ht="40.5" customHeight="1">
      <c r="A155" s="202" t="s">
        <v>254</v>
      </c>
      <c r="B155" s="202"/>
      <c r="C155" s="202"/>
      <c r="D155" s="202"/>
    </row>
    <row r="156" spans="1:4" ht="72" customHeight="1">
      <c r="A156" s="202" t="s">
        <v>255</v>
      </c>
      <c r="B156" s="202"/>
      <c r="C156" s="202"/>
      <c r="D156" s="202"/>
    </row>
    <row r="157" spans="1:4" ht="90.95" customHeight="1">
      <c r="A157" s="202" t="s">
        <v>256</v>
      </c>
      <c r="B157" s="202"/>
      <c r="C157" s="202"/>
      <c r="D157" s="202"/>
    </row>
    <row r="158" spans="1:4" ht="18.600000000000001" customHeight="1">
      <c r="A158" s="210" t="s">
        <v>257</v>
      </c>
      <c r="B158" s="210"/>
      <c r="C158" s="210"/>
      <c r="D158" s="210"/>
    </row>
    <row r="159" spans="1:4" ht="21" customHeight="1">
      <c r="A159" s="202" t="s">
        <v>259</v>
      </c>
      <c r="B159" s="202"/>
      <c r="C159" s="202"/>
      <c r="D159" s="202"/>
    </row>
    <row r="160" spans="1:4" ht="56.25" customHeight="1">
      <c r="A160" s="202" t="s">
        <v>258</v>
      </c>
      <c r="B160" s="202"/>
      <c r="C160" s="202"/>
      <c r="D160" s="202"/>
    </row>
    <row r="161" spans="1:4" ht="54.95" customHeight="1">
      <c r="A161" s="202" t="s">
        <v>260</v>
      </c>
      <c r="B161" s="202"/>
      <c r="C161" s="202"/>
      <c r="D161" s="202"/>
    </row>
    <row r="162" spans="1:4" ht="38.1" customHeight="1">
      <c r="A162" s="202" t="s">
        <v>261</v>
      </c>
      <c r="B162" s="202"/>
      <c r="C162" s="202"/>
      <c r="D162" s="202"/>
    </row>
    <row r="163" spans="1:4" ht="36" customHeight="1">
      <c r="A163" s="209" t="s">
        <v>262</v>
      </c>
      <c r="B163" s="209"/>
      <c r="C163" s="209"/>
      <c r="D163" s="209"/>
    </row>
    <row r="164" spans="1:4" ht="37.5" customHeight="1">
      <c r="A164" s="209" t="s">
        <v>263</v>
      </c>
      <c r="B164" s="209"/>
      <c r="C164" s="209"/>
      <c r="D164" s="209"/>
    </row>
    <row r="165" spans="1:4" ht="53.1" customHeight="1">
      <c r="A165" s="197" t="s">
        <v>264</v>
      </c>
      <c r="B165" s="197"/>
      <c r="C165" s="197"/>
      <c r="D165" s="197"/>
    </row>
    <row r="166" spans="1:4" ht="57" customHeight="1">
      <c r="A166" s="202" t="s">
        <v>265</v>
      </c>
      <c r="B166" s="202"/>
      <c r="C166" s="202"/>
      <c r="D166" s="202"/>
    </row>
    <row r="167" spans="1:4" ht="147.6" customHeight="1">
      <c r="A167" s="202" t="s">
        <v>266</v>
      </c>
      <c r="B167" s="202"/>
      <c r="C167" s="202"/>
      <c r="D167" s="202"/>
    </row>
    <row r="168" spans="1:4" ht="150.94999999999999" customHeight="1">
      <c r="A168" s="202" t="s">
        <v>267</v>
      </c>
      <c r="B168" s="202"/>
      <c r="C168" s="202"/>
      <c r="D168" s="202"/>
    </row>
    <row r="169" spans="1:4" ht="53.45" customHeight="1">
      <c r="A169" s="197" t="s">
        <v>268</v>
      </c>
      <c r="B169" s="197"/>
      <c r="C169" s="197"/>
      <c r="D169" s="197"/>
    </row>
    <row r="170" spans="1:4" ht="90.6" customHeight="1">
      <c r="A170" s="202" t="s">
        <v>269</v>
      </c>
      <c r="B170" s="202"/>
      <c r="C170" s="202"/>
      <c r="D170" s="202"/>
    </row>
    <row r="171" spans="1:4" ht="57" customHeight="1">
      <c r="A171" s="202" t="s">
        <v>270</v>
      </c>
      <c r="B171" s="202"/>
      <c r="C171" s="202"/>
      <c r="D171" s="202"/>
    </row>
    <row r="172" spans="1:4" ht="129.75" customHeight="1">
      <c r="A172" s="202" t="s">
        <v>271</v>
      </c>
      <c r="B172" s="202"/>
      <c r="C172" s="202"/>
      <c r="D172" s="202"/>
    </row>
    <row r="173" spans="1:4" ht="108" customHeight="1">
      <c r="A173" s="202" t="s">
        <v>272</v>
      </c>
      <c r="B173" s="202"/>
      <c r="C173" s="202"/>
      <c r="D173" s="202"/>
    </row>
    <row r="174" spans="1:4" ht="20.100000000000001" customHeight="1">
      <c r="A174" s="211" t="s">
        <v>273</v>
      </c>
      <c r="B174" s="211"/>
      <c r="C174" s="211"/>
      <c r="D174" s="211"/>
    </row>
    <row r="175" spans="1:4" ht="18.75">
      <c r="A175" s="209" t="s">
        <v>274</v>
      </c>
      <c r="B175" s="209"/>
      <c r="C175" s="209"/>
      <c r="D175" s="209"/>
    </row>
    <row r="176" spans="1:4" ht="18.75">
      <c r="A176" s="209" t="s">
        <v>275</v>
      </c>
      <c r="B176" s="209"/>
      <c r="C176" s="209"/>
      <c r="D176" s="209"/>
    </row>
    <row r="177" spans="1:4" ht="18.75">
      <c r="A177" s="209" t="s">
        <v>276</v>
      </c>
      <c r="B177" s="209"/>
      <c r="C177" s="209"/>
      <c r="D177" s="209"/>
    </row>
    <row r="178" spans="1:4" ht="24.75" customHeight="1">
      <c r="A178" s="212" t="s">
        <v>277</v>
      </c>
      <c r="B178" s="212"/>
      <c r="C178" s="212"/>
      <c r="D178" s="212"/>
    </row>
    <row r="179" spans="1:4" ht="36.75" customHeight="1">
      <c r="A179" s="209" t="s">
        <v>278</v>
      </c>
      <c r="B179" s="209"/>
      <c r="C179" s="209"/>
      <c r="D179" s="209"/>
    </row>
    <row r="180" spans="1:4" ht="38.25" customHeight="1">
      <c r="A180" s="209" t="s">
        <v>279</v>
      </c>
      <c r="B180" s="209"/>
      <c r="C180" s="209"/>
      <c r="D180" s="209"/>
    </row>
    <row r="181" spans="1:4" ht="20.25" customHeight="1">
      <c r="A181" s="212" t="s">
        <v>280</v>
      </c>
      <c r="B181" s="212"/>
      <c r="C181" s="212"/>
      <c r="D181" s="212"/>
    </row>
    <row r="182" spans="1:4" ht="18.75">
      <c r="A182" s="209" t="s">
        <v>281</v>
      </c>
      <c r="B182" s="209"/>
      <c r="C182" s="209"/>
      <c r="D182" s="209"/>
    </row>
    <row r="183" spans="1:4" ht="33.950000000000003" customHeight="1">
      <c r="A183" s="197" t="s">
        <v>282</v>
      </c>
      <c r="B183" s="197"/>
      <c r="C183" s="197"/>
      <c r="D183" s="197"/>
    </row>
    <row r="184" spans="1:4" ht="73.5" customHeight="1">
      <c r="A184" s="201" t="s">
        <v>283</v>
      </c>
      <c r="B184" s="201"/>
      <c r="C184" s="201"/>
      <c r="D184" s="201"/>
    </row>
    <row r="185" spans="1:4" ht="53.45" customHeight="1">
      <c r="A185" s="202" t="s">
        <v>284</v>
      </c>
      <c r="B185" s="202"/>
      <c r="C185" s="202"/>
      <c r="D185" s="202"/>
    </row>
    <row r="186" spans="1:4" ht="18.75">
      <c r="A186" s="209" t="s">
        <v>285</v>
      </c>
      <c r="B186" s="209"/>
      <c r="C186" s="209"/>
      <c r="D186" s="209"/>
    </row>
    <row r="187" spans="1:4" ht="42" customHeight="1">
      <c r="A187" s="209" t="s">
        <v>286</v>
      </c>
      <c r="B187" s="209"/>
      <c r="C187" s="209"/>
      <c r="D187" s="209"/>
    </row>
    <row r="188" spans="1:4" ht="55.5" customHeight="1">
      <c r="A188" s="202" t="s">
        <v>287</v>
      </c>
      <c r="B188" s="202"/>
      <c r="C188" s="202"/>
      <c r="D188" s="202"/>
    </row>
    <row r="189" spans="1:4" ht="74.45" customHeight="1">
      <c r="A189" s="201" t="s">
        <v>290</v>
      </c>
      <c r="B189" s="201"/>
      <c r="C189" s="201"/>
      <c r="D189" s="201"/>
    </row>
    <row r="190" spans="1:4" ht="18.75">
      <c r="A190" s="209" t="s">
        <v>288</v>
      </c>
      <c r="B190" s="209"/>
      <c r="C190" s="209"/>
      <c r="D190" s="209"/>
    </row>
    <row r="191" spans="1:4" ht="18.75">
      <c r="A191" s="209" t="s">
        <v>289</v>
      </c>
      <c r="B191" s="209"/>
      <c r="C191" s="209"/>
      <c r="D191" s="209"/>
    </row>
    <row r="192" spans="1:4" ht="92.1" customHeight="1">
      <c r="A192" s="202" t="s">
        <v>291</v>
      </c>
      <c r="B192" s="202"/>
      <c r="C192" s="202"/>
      <c r="D192" s="202"/>
    </row>
    <row r="193" spans="1:4" ht="92.45" customHeight="1">
      <c r="A193" s="202" t="s">
        <v>292</v>
      </c>
      <c r="B193" s="202"/>
      <c r="C193" s="202"/>
      <c r="D193" s="202"/>
    </row>
    <row r="194" spans="1:4" ht="147.6" customHeight="1">
      <c r="A194" s="202" t="s">
        <v>293</v>
      </c>
      <c r="B194" s="202"/>
      <c r="C194" s="202"/>
      <c r="D194" s="202"/>
    </row>
    <row r="195" spans="1:4" ht="20.25" customHeight="1">
      <c r="A195" s="212" t="s">
        <v>294</v>
      </c>
      <c r="B195" s="212"/>
      <c r="C195" s="212"/>
      <c r="D195" s="212"/>
    </row>
    <row r="196" spans="1:4" ht="18" customHeight="1">
      <c r="A196" s="193" t="s">
        <v>295</v>
      </c>
      <c r="B196" s="193"/>
      <c r="C196" s="193" t="s">
        <v>296</v>
      </c>
      <c r="D196" s="193"/>
    </row>
    <row r="197" spans="1:4" ht="33.75" customHeight="1">
      <c r="A197" s="11"/>
      <c r="B197" s="11"/>
      <c r="C197" s="11"/>
      <c r="D197" s="11"/>
    </row>
    <row r="198" spans="1:4">
      <c r="A198" s="13"/>
      <c r="B198" s="13"/>
      <c r="C198" s="13"/>
      <c r="D198" s="13"/>
    </row>
    <row r="199" spans="1:4">
      <c r="A199" s="205"/>
      <c r="B199" s="205"/>
      <c r="C199" s="205"/>
      <c r="D199" s="205"/>
    </row>
    <row r="200" spans="1:4">
      <c r="A200" s="205"/>
      <c r="B200" s="205"/>
      <c r="C200" s="205"/>
      <c r="D200" s="205"/>
    </row>
    <row r="201" spans="1:4">
      <c r="A201" s="205"/>
      <c r="B201" s="205"/>
      <c r="C201" s="205"/>
      <c r="D201" s="205"/>
    </row>
    <row r="202" spans="1:4">
      <c r="A202" s="205"/>
      <c r="B202" s="205"/>
      <c r="C202" s="205"/>
      <c r="D202" s="205"/>
    </row>
    <row r="203" spans="1:4" ht="5.0999999999999996" customHeight="1">
      <c r="A203" s="205"/>
      <c r="B203" s="205"/>
      <c r="C203" s="205"/>
      <c r="D203" s="205"/>
    </row>
    <row r="204" spans="1:4" hidden="1">
      <c r="A204" s="205"/>
      <c r="B204" s="205"/>
      <c r="C204" s="205"/>
      <c r="D204" s="205"/>
    </row>
    <row r="205" spans="1:4" ht="5.0999999999999996" customHeight="1">
      <c r="A205" s="205"/>
      <c r="B205" s="205"/>
      <c r="C205" s="205"/>
      <c r="D205" s="205"/>
    </row>
    <row r="206" spans="1:4" hidden="1">
      <c r="A206" s="205"/>
      <c r="B206" s="205"/>
      <c r="C206" s="205"/>
      <c r="D206" s="205"/>
    </row>
    <row r="207" spans="1:4" ht="9" hidden="1" customHeight="1">
      <c r="A207" s="205"/>
      <c r="B207" s="205"/>
      <c r="C207" s="205"/>
      <c r="D207" s="205"/>
    </row>
    <row r="208" spans="1:4">
      <c r="A208" s="205"/>
      <c r="B208" s="205"/>
      <c r="C208" s="205"/>
      <c r="D208" s="205"/>
    </row>
    <row r="209" spans="1:4">
      <c r="A209" s="205"/>
      <c r="B209" s="205"/>
      <c r="C209" s="205"/>
      <c r="D209" s="205"/>
    </row>
    <row r="210" spans="1:4">
      <c r="A210" s="205"/>
      <c r="B210" s="205"/>
      <c r="C210" s="205"/>
      <c r="D210" s="205"/>
    </row>
    <row r="211" spans="1:4" ht="9.9499999999999993" customHeight="1">
      <c r="A211" s="205"/>
      <c r="B211" s="205"/>
      <c r="C211" s="205"/>
      <c r="D211" s="205"/>
    </row>
    <row r="212" spans="1:4">
      <c r="A212" s="205"/>
      <c r="B212" s="205"/>
      <c r="C212" s="205"/>
      <c r="D212" s="205"/>
    </row>
    <row r="213" spans="1:4">
      <c r="A213" s="205"/>
      <c r="B213" s="205"/>
      <c r="C213" s="205"/>
      <c r="D213" s="205"/>
    </row>
    <row r="214" spans="1:4" ht="16.5" customHeight="1">
      <c r="A214" s="205"/>
      <c r="B214" s="205"/>
      <c r="C214" s="205"/>
      <c r="D214" s="205"/>
    </row>
    <row r="215" spans="1:4">
      <c r="A215" s="205"/>
      <c r="B215" s="205"/>
      <c r="C215" s="205"/>
      <c r="D215" s="205"/>
    </row>
    <row r="216" spans="1:4">
      <c r="A216" s="205"/>
      <c r="B216" s="205"/>
      <c r="C216" s="205"/>
      <c r="D216" s="205"/>
    </row>
    <row r="217" spans="1:4">
      <c r="A217" s="205"/>
      <c r="B217" s="205"/>
      <c r="C217" s="205"/>
      <c r="D217" s="205"/>
    </row>
    <row r="218" spans="1:4">
      <c r="A218" s="205"/>
      <c r="B218" s="205"/>
      <c r="C218" s="205"/>
      <c r="D218" s="205"/>
    </row>
    <row r="219" spans="1:4">
      <c r="A219" s="205"/>
      <c r="B219" s="205"/>
      <c r="C219" s="205"/>
      <c r="D219" s="205"/>
    </row>
    <row r="220" spans="1:4" ht="3.95" customHeight="1">
      <c r="A220" s="205"/>
      <c r="B220" s="205"/>
      <c r="C220" s="205"/>
      <c r="D220" s="205"/>
    </row>
    <row r="221" spans="1:4" ht="77.25" customHeight="1">
      <c r="A221" s="209" t="s">
        <v>297</v>
      </c>
      <c r="B221" s="209"/>
      <c r="C221" s="209"/>
      <c r="D221" s="209"/>
    </row>
    <row r="222" spans="1:4">
      <c r="A222" s="205"/>
      <c r="B222" s="205"/>
      <c r="C222" s="205"/>
      <c r="D222" s="205"/>
    </row>
    <row r="223" spans="1:4">
      <c r="A223" s="205"/>
      <c r="B223" s="205"/>
      <c r="C223" s="205"/>
      <c r="D223" s="205"/>
    </row>
    <row r="224" spans="1:4">
      <c r="A224" s="205"/>
      <c r="B224" s="205"/>
      <c r="C224" s="205"/>
      <c r="D224" s="205"/>
    </row>
    <row r="225" spans="1:4">
      <c r="A225" s="205"/>
      <c r="B225" s="205"/>
      <c r="C225" s="205"/>
      <c r="D225" s="205"/>
    </row>
    <row r="226" spans="1:4">
      <c r="A226" s="205"/>
      <c r="B226" s="205"/>
      <c r="C226" s="205"/>
      <c r="D226" s="205"/>
    </row>
    <row r="227" spans="1:4">
      <c r="A227" s="205"/>
      <c r="B227" s="205"/>
      <c r="C227" s="205"/>
      <c r="D227" s="205"/>
    </row>
    <row r="228" spans="1:4">
      <c r="A228" s="205"/>
      <c r="B228" s="205"/>
      <c r="C228" s="205"/>
      <c r="D228" s="205"/>
    </row>
    <row r="229" spans="1:4">
      <c r="A229" s="205"/>
      <c r="B229" s="205"/>
      <c r="C229" s="205"/>
      <c r="D229" s="205"/>
    </row>
    <row r="230" spans="1:4">
      <c r="A230" s="205"/>
      <c r="B230" s="205"/>
      <c r="C230" s="205"/>
      <c r="D230" s="205"/>
    </row>
    <row r="231" spans="1:4">
      <c r="A231" s="205"/>
      <c r="B231" s="205"/>
      <c r="C231" s="205"/>
      <c r="D231" s="205"/>
    </row>
    <row r="232" spans="1:4">
      <c r="A232" s="205"/>
      <c r="B232" s="205"/>
      <c r="C232" s="205"/>
      <c r="D232" s="205"/>
    </row>
    <row r="233" spans="1:4">
      <c r="A233" s="205"/>
      <c r="B233" s="205"/>
      <c r="C233" s="205"/>
      <c r="D233" s="205"/>
    </row>
    <row r="234" spans="1:4">
      <c r="A234" s="205"/>
      <c r="B234" s="205"/>
      <c r="C234" s="205"/>
      <c r="D234" s="205"/>
    </row>
    <row r="235" spans="1:4">
      <c r="A235" s="205"/>
      <c r="B235" s="205"/>
      <c r="C235" s="205"/>
      <c r="D235" s="205"/>
    </row>
    <row r="236" spans="1:4">
      <c r="A236" s="205"/>
      <c r="B236" s="205"/>
      <c r="C236" s="205"/>
      <c r="D236" s="205"/>
    </row>
    <row r="237" spans="1:4">
      <c r="A237" s="205"/>
      <c r="B237" s="205"/>
      <c r="C237" s="205"/>
      <c r="D237" s="205"/>
    </row>
    <row r="238" spans="1:4">
      <c r="A238" s="205"/>
      <c r="B238" s="205"/>
      <c r="C238" s="205"/>
      <c r="D238" s="205"/>
    </row>
    <row r="239" spans="1:4">
      <c r="A239" s="205"/>
      <c r="B239" s="205"/>
      <c r="C239" s="205"/>
      <c r="D239" s="205"/>
    </row>
    <row r="240" spans="1:4">
      <c r="A240" s="205"/>
      <c r="B240" s="205"/>
      <c r="C240" s="205"/>
      <c r="D240" s="205"/>
    </row>
    <row r="241" spans="1:4">
      <c r="A241" s="205"/>
      <c r="B241" s="205"/>
      <c r="C241" s="205"/>
      <c r="D241" s="205"/>
    </row>
    <row r="242" spans="1:4">
      <c r="A242" s="205"/>
      <c r="B242" s="205"/>
      <c r="C242" s="205"/>
      <c r="D242" s="205"/>
    </row>
    <row r="243" spans="1:4">
      <c r="A243" s="205"/>
      <c r="B243" s="205"/>
      <c r="C243" s="205"/>
      <c r="D243" s="205"/>
    </row>
    <row r="244" spans="1:4">
      <c r="A244" s="205"/>
      <c r="B244" s="205"/>
      <c r="C244" s="205"/>
      <c r="D244" s="205"/>
    </row>
    <row r="245" spans="1:4">
      <c r="A245" s="205"/>
      <c r="B245" s="205"/>
      <c r="C245" s="205"/>
      <c r="D245" s="205"/>
    </row>
    <row r="246" spans="1:4">
      <c r="A246" s="205"/>
      <c r="B246" s="205"/>
      <c r="C246" s="205"/>
      <c r="D246" s="205"/>
    </row>
    <row r="247" spans="1:4">
      <c r="A247" s="205"/>
      <c r="B247" s="205"/>
      <c r="C247" s="205"/>
      <c r="D247" s="205"/>
    </row>
    <row r="248" spans="1:4">
      <c r="A248" s="205"/>
      <c r="B248" s="205"/>
      <c r="C248" s="205"/>
      <c r="D248" s="205"/>
    </row>
    <row r="249" spans="1:4">
      <c r="A249" s="205"/>
      <c r="B249" s="205"/>
      <c r="C249" s="205"/>
      <c r="D249" s="205"/>
    </row>
    <row r="250" spans="1:4">
      <c r="A250" s="205"/>
      <c r="B250" s="205"/>
      <c r="C250" s="205"/>
      <c r="D250" s="205"/>
    </row>
    <row r="251" spans="1:4">
      <c r="A251" s="205"/>
      <c r="B251" s="205"/>
      <c r="C251" s="205"/>
      <c r="D251" s="205"/>
    </row>
    <row r="252" spans="1:4">
      <c r="A252" s="205"/>
      <c r="B252" s="205"/>
      <c r="C252" s="205"/>
      <c r="D252" s="205"/>
    </row>
    <row r="253" spans="1:4">
      <c r="A253" s="205"/>
      <c r="B253" s="205"/>
      <c r="C253" s="205"/>
      <c r="D253" s="205"/>
    </row>
    <row r="254" spans="1:4">
      <c r="A254" s="205"/>
      <c r="B254" s="205"/>
      <c r="C254" s="205"/>
      <c r="D254" s="205"/>
    </row>
    <row r="255" spans="1:4">
      <c r="A255" s="205"/>
      <c r="B255" s="205"/>
      <c r="C255" s="205"/>
      <c r="D255" s="205"/>
    </row>
    <row r="256" spans="1:4">
      <c r="A256" s="205"/>
      <c r="B256" s="205"/>
      <c r="C256" s="205"/>
      <c r="D256" s="205"/>
    </row>
    <row r="257" spans="1:4">
      <c r="A257" s="205"/>
      <c r="B257" s="205"/>
      <c r="C257" s="205"/>
      <c r="D257" s="205"/>
    </row>
    <row r="258" spans="1:4">
      <c r="A258" s="205"/>
      <c r="B258" s="205"/>
      <c r="C258" s="205"/>
      <c r="D258" s="205"/>
    </row>
    <row r="259" spans="1:4">
      <c r="A259" s="205"/>
      <c r="B259" s="205"/>
      <c r="C259" s="205"/>
      <c r="D259" s="205"/>
    </row>
    <row r="260" spans="1:4">
      <c r="A260" s="205"/>
      <c r="B260" s="205"/>
      <c r="C260" s="205"/>
      <c r="D260" s="205"/>
    </row>
    <row r="261" spans="1:4">
      <c r="A261" s="205"/>
      <c r="B261" s="205"/>
      <c r="C261" s="205"/>
      <c r="D261" s="205"/>
    </row>
    <row r="262" spans="1:4">
      <c r="A262" s="205"/>
      <c r="B262" s="205"/>
      <c r="C262" s="205"/>
      <c r="D262" s="205"/>
    </row>
    <row r="263" spans="1:4">
      <c r="A263" s="205"/>
      <c r="B263" s="205"/>
      <c r="C263" s="205"/>
      <c r="D263" s="205"/>
    </row>
    <row r="264" spans="1:4">
      <c r="A264" s="205"/>
      <c r="B264" s="205"/>
      <c r="C264" s="205"/>
      <c r="D264" s="205"/>
    </row>
    <row r="265" spans="1:4">
      <c r="A265" s="205"/>
      <c r="B265" s="205"/>
      <c r="C265" s="205"/>
      <c r="D265" s="205"/>
    </row>
    <row r="266" spans="1:4">
      <c r="A266" s="205"/>
      <c r="B266" s="205"/>
      <c r="C266" s="205"/>
      <c r="D266" s="205"/>
    </row>
    <row r="267" spans="1:4">
      <c r="A267" s="205"/>
      <c r="B267" s="205"/>
      <c r="C267" s="205"/>
      <c r="D267" s="205"/>
    </row>
    <row r="268" spans="1:4">
      <c r="A268" s="205"/>
      <c r="B268" s="205"/>
      <c r="C268" s="205"/>
      <c r="D268" s="205"/>
    </row>
    <row r="269" spans="1:4">
      <c r="A269" s="205"/>
      <c r="B269" s="205"/>
      <c r="C269" s="205"/>
      <c r="D269" s="205"/>
    </row>
    <row r="270" spans="1:4">
      <c r="A270" s="205"/>
      <c r="B270" s="205"/>
      <c r="C270" s="205"/>
      <c r="D270" s="205"/>
    </row>
    <row r="271" spans="1:4">
      <c r="A271" s="205"/>
      <c r="B271" s="205"/>
      <c r="C271" s="205"/>
      <c r="D271" s="205"/>
    </row>
    <row r="272" spans="1:4">
      <c r="A272" s="205"/>
      <c r="B272" s="205"/>
      <c r="C272" s="205"/>
      <c r="D272" s="205"/>
    </row>
    <row r="273" spans="1:4">
      <c r="A273" s="205"/>
      <c r="B273" s="205"/>
      <c r="C273" s="205"/>
      <c r="D273" s="205"/>
    </row>
    <row r="274" spans="1:4">
      <c r="A274" s="205"/>
      <c r="B274" s="205"/>
      <c r="C274" s="205"/>
      <c r="D274" s="205"/>
    </row>
    <row r="275" spans="1:4">
      <c r="A275" s="205"/>
      <c r="B275" s="205"/>
      <c r="C275" s="205"/>
      <c r="D275" s="205"/>
    </row>
    <row r="276" spans="1:4">
      <c r="A276" s="205"/>
      <c r="B276" s="205"/>
      <c r="C276" s="205"/>
      <c r="D276" s="205"/>
    </row>
    <row r="277" spans="1:4">
      <c r="A277" s="205"/>
      <c r="B277" s="205"/>
      <c r="C277" s="205"/>
      <c r="D277" s="205"/>
    </row>
    <row r="278" spans="1:4">
      <c r="A278" s="205"/>
      <c r="B278" s="205"/>
      <c r="C278" s="205"/>
      <c r="D278" s="205"/>
    </row>
    <row r="279" spans="1:4">
      <c r="A279" s="205"/>
      <c r="B279" s="205"/>
      <c r="C279" s="205"/>
      <c r="D279" s="205"/>
    </row>
    <row r="280" spans="1:4">
      <c r="A280" s="205"/>
      <c r="B280" s="205"/>
      <c r="C280" s="205"/>
      <c r="D280" s="205"/>
    </row>
    <row r="281" spans="1:4">
      <c r="A281" s="205"/>
      <c r="B281" s="205"/>
      <c r="C281" s="205"/>
      <c r="D281" s="205"/>
    </row>
    <row r="282" spans="1:4">
      <c r="A282" s="205"/>
      <c r="B282" s="205"/>
      <c r="C282" s="205"/>
      <c r="D282" s="205"/>
    </row>
    <row r="283" spans="1:4">
      <c r="A283" s="205"/>
      <c r="B283" s="205"/>
      <c r="C283" s="205"/>
      <c r="D283" s="205"/>
    </row>
    <row r="284" spans="1:4">
      <c r="A284" s="205"/>
      <c r="B284" s="205"/>
      <c r="C284" s="205"/>
      <c r="D284" s="205"/>
    </row>
    <row r="285" spans="1:4">
      <c r="A285" s="205"/>
      <c r="B285" s="205"/>
      <c r="C285" s="205"/>
      <c r="D285" s="205"/>
    </row>
    <row r="286" spans="1:4">
      <c r="A286" s="205"/>
      <c r="B286" s="205"/>
      <c r="C286" s="205"/>
      <c r="D286" s="205"/>
    </row>
    <row r="287" spans="1:4">
      <c r="A287" s="205"/>
      <c r="B287" s="205"/>
      <c r="C287" s="205"/>
      <c r="D287" s="205"/>
    </row>
    <row r="288" spans="1:4">
      <c r="A288" s="205"/>
      <c r="B288" s="205"/>
      <c r="C288" s="205"/>
      <c r="D288" s="205"/>
    </row>
    <row r="289" spans="1:4">
      <c r="A289" s="205"/>
      <c r="B289" s="205"/>
      <c r="C289" s="205"/>
      <c r="D289" s="205"/>
    </row>
    <row r="290" spans="1:4">
      <c r="A290" s="205"/>
      <c r="B290" s="205"/>
      <c r="C290" s="205"/>
      <c r="D290" s="205"/>
    </row>
    <row r="291" spans="1:4">
      <c r="A291" s="205"/>
      <c r="B291" s="205"/>
      <c r="C291" s="205"/>
      <c r="D291" s="205"/>
    </row>
    <row r="292" spans="1:4">
      <c r="A292" s="205"/>
      <c r="B292" s="205"/>
      <c r="C292" s="205"/>
      <c r="D292" s="205"/>
    </row>
    <row r="293" spans="1:4">
      <c r="A293" s="205"/>
      <c r="B293" s="205"/>
      <c r="C293" s="205"/>
      <c r="D293" s="205"/>
    </row>
    <row r="294" spans="1:4">
      <c r="A294" s="205"/>
      <c r="B294" s="205"/>
      <c r="C294" s="205"/>
      <c r="D294" s="205"/>
    </row>
    <row r="295" spans="1:4">
      <c r="A295" s="205"/>
      <c r="B295" s="205"/>
      <c r="C295" s="205"/>
      <c r="D295" s="205"/>
    </row>
    <row r="296" spans="1:4">
      <c r="A296" s="205"/>
      <c r="B296" s="205"/>
      <c r="C296" s="205"/>
      <c r="D296" s="205"/>
    </row>
    <row r="297" spans="1:4">
      <c r="A297" s="205"/>
      <c r="B297" s="205"/>
      <c r="C297" s="205"/>
      <c r="D297" s="205"/>
    </row>
    <row r="298" spans="1:4">
      <c r="A298" s="205"/>
      <c r="B298" s="205"/>
      <c r="C298" s="205"/>
      <c r="D298" s="205"/>
    </row>
    <row r="299" spans="1:4">
      <c r="A299" s="205"/>
      <c r="B299" s="205"/>
      <c r="C299" s="205"/>
      <c r="D299" s="205"/>
    </row>
    <row r="300" spans="1:4">
      <c r="A300" s="205"/>
      <c r="B300" s="205"/>
      <c r="C300" s="205"/>
      <c r="D300" s="205"/>
    </row>
    <row r="301" spans="1:4">
      <c r="A301" s="205"/>
      <c r="B301" s="205"/>
      <c r="C301" s="205"/>
      <c r="D301" s="205"/>
    </row>
    <row r="302" spans="1:4">
      <c r="A302" s="205"/>
      <c r="B302" s="205"/>
      <c r="C302" s="205"/>
      <c r="D302" s="205"/>
    </row>
    <row r="303" spans="1:4">
      <c r="A303" s="205"/>
      <c r="B303" s="205"/>
      <c r="C303" s="205"/>
      <c r="D303" s="205"/>
    </row>
    <row r="304" spans="1:4">
      <c r="A304" s="205"/>
      <c r="B304" s="205"/>
      <c r="C304" s="205"/>
      <c r="D304" s="205"/>
    </row>
    <row r="305" spans="1:4">
      <c r="A305" s="205"/>
      <c r="B305" s="205"/>
      <c r="C305" s="205"/>
      <c r="D305" s="205"/>
    </row>
  </sheetData>
  <mergeCells count="276">
    <mergeCell ref="A305:D305"/>
    <mergeCell ref="A196:B196"/>
    <mergeCell ref="C196:D196"/>
    <mergeCell ref="A299:D299"/>
    <mergeCell ref="A300:D300"/>
    <mergeCell ref="A301:D301"/>
    <mergeCell ref="A302:D302"/>
    <mergeCell ref="A303:D303"/>
    <mergeCell ref="A304:D304"/>
    <mergeCell ref="A293:D293"/>
    <mergeCell ref="A294:D294"/>
    <mergeCell ref="A295:D295"/>
    <mergeCell ref="A296:D296"/>
    <mergeCell ref="A297:D297"/>
    <mergeCell ref="A298:D298"/>
    <mergeCell ref="A287:D287"/>
    <mergeCell ref="A288:D288"/>
    <mergeCell ref="A289:D289"/>
    <mergeCell ref="A290:D290"/>
    <mergeCell ref="A291:D291"/>
    <mergeCell ref="A292:D292"/>
    <mergeCell ref="A281:D281"/>
    <mergeCell ref="A282:D282"/>
    <mergeCell ref="A283:D283"/>
    <mergeCell ref="A284:D284"/>
    <mergeCell ref="A285:D285"/>
    <mergeCell ref="A286:D286"/>
    <mergeCell ref="A275:D275"/>
    <mergeCell ref="A276:D276"/>
    <mergeCell ref="A277:D277"/>
    <mergeCell ref="A278:D278"/>
    <mergeCell ref="A279:D279"/>
    <mergeCell ref="A280:D280"/>
    <mergeCell ref="A269:D269"/>
    <mergeCell ref="A270:D270"/>
    <mergeCell ref="A271:D271"/>
    <mergeCell ref="A272:D272"/>
    <mergeCell ref="A273:D273"/>
    <mergeCell ref="A274:D274"/>
    <mergeCell ref="A263:D263"/>
    <mergeCell ref="A264:D264"/>
    <mergeCell ref="A265:D265"/>
    <mergeCell ref="A266:D266"/>
    <mergeCell ref="A267:D267"/>
    <mergeCell ref="A268:D268"/>
    <mergeCell ref="A257:D257"/>
    <mergeCell ref="A258:D258"/>
    <mergeCell ref="A259:D259"/>
    <mergeCell ref="A260:D260"/>
    <mergeCell ref="A261:D261"/>
    <mergeCell ref="A262:D262"/>
    <mergeCell ref="A251:D251"/>
    <mergeCell ref="A252:D252"/>
    <mergeCell ref="A253:D253"/>
    <mergeCell ref="A254:D254"/>
    <mergeCell ref="A255:D255"/>
    <mergeCell ref="A256:D256"/>
    <mergeCell ref="A245:D245"/>
    <mergeCell ref="A246:D246"/>
    <mergeCell ref="A247:D247"/>
    <mergeCell ref="A248:D248"/>
    <mergeCell ref="A249:D249"/>
    <mergeCell ref="A250:D250"/>
    <mergeCell ref="A239:D239"/>
    <mergeCell ref="A240:D240"/>
    <mergeCell ref="A241:D241"/>
    <mergeCell ref="A242:D242"/>
    <mergeCell ref="A243:D243"/>
    <mergeCell ref="A244:D244"/>
    <mergeCell ref="A226:D226"/>
    <mergeCell ref="A233:D233"/>
    <mergeCell ref="A234:D234"/>
    <mergeCell ref="A235:D235"/>
    <mergeCell ref="A236:D236"/>
    <mergeCell ref="A237:D237"/>
    <mergeCell ref="A238:D238"/>
    <mergeCell ref="A227:D227"/>
    <mergeCell ref="A228:D228"/>
    <mergeCell ref="A229:D229"/>
    <mergeCell ref="A230:D230"/>
    <mergeCell ref="A231:D231"/>
    <mergeCell ref="A232:D232"/>
    <mergeCell ref="A223:D223"/>
    <mergeCell ref="A224:D224"/>
    <mergeCell ref="A217:D217"/>
    <mergeCell ref="A218:D218"/>
    <mergeCell ref="A219:D219"/>
    <mergeCell ref="A220:D220"/>
    <mergeCell ref="A221:D221"/>
    <mergeCell ref="A222:D222"/>
    <mergeCell ref="A225:D225"/>
    <mergeCell ref="A211:D211"/>
    <mergeCell ref="A212:D212"/>
    <mergeCell ref="A213:D213"/>
    <mergeCell ref="A214:D214"/>
    <mergeCell ref="A215:D215"/>
    <mergeCell ref="A216:D216"/>
    <mergeCell ref="A205:D205"/>
    <mergeCell ref="A206:D206"/>
    <mergeCell ref="A207:D207"/>
    <mergeCell ref="A208:D208"/>
    <mergeCell ref="A209:D209"/>
    <mergeCell ref="A210:D210"/>
    <mergeCell ref="A199:D199"/>
    <mergeCell ref="A200:D200"/>
    <mergeCell ref="A201:D201"/>
    <mergeCell ref="A202:D202"/>
    <mergeCell ref="A203:D203"/>
    <mergeCell ref="A204:D204"/>
    <mergeCell ref="A191:D191"/>
    <mergeCell ref="A192:D192"/>
    <mergeCell ref="A193:D193"/>
    <mergeCell ref="A194:D194"/>
    <mergeCell ref="A195:D195"/>
    <mergeCell ref="A185:D185"/>
    <mergeCell ref="A186:D186"/>
    <mergeCell ref="A187:D187"/>
    <mergeCell ref="A188:D188"/>
    <mergeCell ref="A189:D189"/>
    <mergeCell ref="A190:D190"/>
    <mergeCell ref="A179:D179"/>
    <mergeCell ref="A180:D180"/>
    <mergeCell ref="A181:D181"/>
    <mergeCell ref="A182:D182"/>
    <mergeCell ref="A183:D183"/>
    <mergeCell ref="A184:D184"/>
    <mergeCell ref="A173:D173"/>
    <mergeCell ref="A174:D174"/>
    <mergeCell ref="A175:D175"/>
    <mergeCell ref="A176:D176"/>
    <mergeCell ref="A177:D177"/>
    <mergeCell ref="A178:D178"/>
    <mergeCell ref="A167:D167"/>
    <mergeCell ref="A168:D168"/>
    <mergeCell ref="A169:D169"/>
    <mergeCell ref="A170:D170"/>
    <mergeCell ref="A171:D171"/>
    <mergeCell ref="A172:D172"/>
    <mergeCell ref="A161:D161"/>
    <mergeCell ref="A162:D162"/>
    <mergeCell ref="A163:D163"/>
    <mergeCell ref="A164:D164"/>
    <mergeCell ref="A165:D165"/>
    <mergeCell ref="A166:D166"/>
    <mergeCell ref="A155:D155"/>
    <mergeCell ref="A156:D156"/>
    <mergeCell ref="A157:D157"/>
    <mergeCell ref="A158:D158"/>
    <mergeCell ref="A159:D159"/>
    <mergeCell ref="A160:D160"/>
    <mergeCell ref="A152:D152"/>
    <mergeCell ref="A153:D153"/>
    <mergeCell ref="A154:D154"/>
    <mergeCell ref="A133:D151"/>
    <mergeCell ref="A126:D126"/>
    <mergeCell ref="A127:D127"/>
    <mergeCell ref="A132:D132"/>
    <mergeCell ref="A118:D118"/>
    <mergeCell ref="A119:D119"/>
    <mergeCell ref="A120:D120"/>
    <mergeCell ref="A121:D121"/>
    <mergeCell ref="A122:D122"/>
    <mergeCell ref="A123:D123"/>
    <mergeCell ref="A124:D125"/>
    <mergeCell ref="A116:D116"/>
    <mergeCell ref="A117:D117"/>
    <mergeCell ref="A66:D66"/>
    <mergeCell ref="A65:D65"/>
    <mergeCell ref="A64:D64"/>
    <mergeCell ref="A63:D63"/>
    <mergeCell ref="A62:D62"/>
    <mergeCell ref="A61:D61"/>
    <mergeCell ref="A71:D71"/>
    <mergeCell ref="A70:D70"/>
    <mergeCell ref="A111:D111"/>
    <mergeCell ref="A69:D69"/>
    <mergeCell ref="A68:D68"/>
    <mergeCell ref="A67:D67"/>
    <mergeCell ref="A77:D77"/>
    <mergeCell ref="A76:D76"/>
    <mergeCell ref="A75:D75"/>
    <mergeCell ref="A74:D74"/>
    <mergeCell ref="A73:D73"/>
    <mergeCell ref="A72:D72"/>
    <mergeCell ref="A83:D83"/>
    <mergeCell ref="A110:D110"/>
    <mergeCell ref="A93:D93"/>
    <mergeCell ref="A90:D90"/>
    <mergeCell ref="A104:D104"/>
    <mergeCell ref="A105:D105"/>
    <mergeCell ref="A106:D106"/>
    <mergeCell ref="A107:D107"/>
    <mergeCell ref="A108:D108"/>
    <mergeCell ref="A109:D109"/>
    <mergeCell ref="A91:D91"/>
    <mergeCell ref="A100:D100"/>
    <mergeCell ref="A99:D99"/>
    <mergeCell ref="A101:D101"/>
    <mergeCell ref="A102:D102"/>
    <mergeCell ref="A103:D103"/>
    <mergeCell ref="A54:D54"/>
    <mergeCell ref="A55:D55"/>
    <mergeCell ref="A56:D56"/>
    <mergeCell ref="A58:D58"/>
    <mergeCell ref="A98:D98"/>
    <mergeCell ref="A97:D97"/>
    <mergeCell ref="A96:D96"/>
    <mergeCell ref="A95:D95"/>
    <mergeCell ref="A94:D94"/>
    <mergeCell ref="A92:D92"/>
    <mergeCell ref="A82:D82"/>
    <mergeCell ref="A81:D81"/>
    <mergeCell ref="A80:D80"/>
    <mergeCell ref="A79:D79"/>
    <mergeCell ref="A78:D78"/>
    <mergeCell ref="A89:D89"/>
    <mergeCell ref="A88:D88"/>
    <mergeCell ref="A87:D87"/>
    <mergeCell ref="A86:D86"/>
    <mergeCell ref="A85:D85"/>
    <mergeCell ref="A84:D84"/>
    <mergeCell ref="A60:D60"/>
    <mergeCell ref="A59:D59"/>
    <mergeCell ref="A48:D48"/>
    <mergeCell ref="A49:D49"/>
    <mergeCell ref="A50:D50"/>
    <mergeCell ref="A51:D51"/>
    <mergeCell ref="A52:D52"/>
    <mergeCell ref="A53:D53"/>
    <mergeCell ref="A42:D42"/>
    <mergeCell ref="A43:D43"/>
    <mergeCell ref="A44:D44"/>
    <mergeCell ref="A45:D45"/>
    <mergeCell ref="A46:D46"/>
    <mergeCell ref="A47:D47"/>
    <mergeCell ref="A37:D37"/>
    <mergeCell ref="A38:D38"/>
    <mergeCell ref="A39:D39"/>
    <mergeCell ref="A40:D40"/>
    <mergeCell ref="A41:D41"/>
    <mergeCell ref="A28:D28"/>
    <mergeCell ref="A29:D29"/>
    <mergeCell ref="A30:D30"/>
    <mergeCell ref="A31:D31"/>
    <mergeCell ref="A32:D32"/>
    <mergeCell ref="A33:D33"/>
    <mergeCell ref="A34:D34"/>
    <mergeCell ref="A35:D35"/>
    <mergeCell ref="A36:D36"/>
    <mergeCell ref="A21:D21"/>
    <mergeCell ref="A23:D23"/>
    <mergeCell ref="A24:D24"/>
    <mergeCell ref="A25:D25"/>
    <mergeCell ref="A26:D26"/>
    <mergeCell ref="A27:D27"/>
    <mergeCell ref="A15:D15"/>
    <mergeCell ref="A16:D16"/>
    <mergeCell ref="A17:D17"/>
    <mergeCell ref="A18:D18"/>
    <mergeCell ref="A19:D19"/>
    <mergeCell ref="A20:D20"/>
    <mergeCell ref="A22:D22"/>
    <mergeCell ref="A8:D8"/>
    <mergeCell ref="A9:D9"/>
    <mergeCell ref="A10:D10"/>
    <mergeCell ref="A11:D11"/>
    <mergeCell ref="A13:D13"/>
    <mergeCell ref="A14:D14"/>
    <mergeCell ref="A1:D1"/>
    <mergeCell ref="A2:D2"/>
    <mergeCell ref="A3:D3"/>
    <mergeCell ref="A4:D4"/>
    <mergeCell ref="A5:D5"/>
    <mergeCell ref="A6:D6"/>
    <mergeCell ref="A7:D7"/>
    <mergeCell ref="A12:D12"/>
  </mergeCells>
  <printOptions horizontalCentered="1"/>
  <pageMargins left="0.39370078740157483" right="0.39370078740157483" top="0.39370078740157483" bottom="0.39370078740157483" header="0.31496062992125984" footer="0.31496062992125984"/>
  <pageSetup paperSize="9" scale="84" fitToHeight="0" orientation="portrait" horizontalDpi="4294967295" verticalDpi="4294967295" r:id="rId1"/>
  <rowBreaks count="14" manualBreakCount="14">
    <brk id="11" max="3" man="1"/>
    <brk id="21" max="3" man="1"/>
    <brk id="36" max="3" man="1"/>
    <brk id="41" max="3" man="1"/>
    <brk id="81" max="3" man="1"/>
    <brk id="92" max="16383" man="1"/>
    <brk id="102" max="3" man="1"/>
    <brk id="123" max="3" man="1"/>
    <brk id="136" max="3" man="1"/>
    <brk id="151" max="3" man="1"/>
    <brk id="165" max="3" man="1"/>
    <brk id="172" max="3" man="1"/>
    <brk id="191" max="3" man="1"/>
    <brk id="246" max="3" man="1"/>
  </rowBreaks>
  <drawing r:id="rId2"/>
</worksheet>
</file>

<file path=xl/worksheets/sheet20.xml><?xml version="1.0" encoding="utf-8"?>
<worksheet xmlns="http://schemas.openxmlformats.org/spreadsheetml/2006/main" xmlns:r="http://schemas.openxmlformats.org/officeDocument/2006/relationships">
  <sheetPr>
    <pageSetUpPr fitToPage="1"/>
  </sheetPr>
  <dimension ref="A1:R11"/>
  <sheetViews>
    <sheetView workbookViewId="0">
      <selection activeCell="E16" sqref="E16"/>
    </sheetView>
  </sheetViews>
  <sheetFormatPr defaultRowHeight="14.25"/>
  <cols>
    <col min="1" max="1" width="5.625" customWidth="1"/>
    <col min="2" max="2" width="29.875" customWidth="1"/>
    <col min="3" max="3" width="14.75" customWidth="1"/>
    <col min="4" max="4" width="15.125" customWidth="1"/>
    <col min="5" max="5" width="19.25" customWidth="1"/>
    <col min="6" max="6" width="11" customWidth="1"/>
    <col min="7" max="7" width="12.25" customWidth="1"/>
    <col min="8" max="15" width="5.625" bestFit="1" customWidth="1"/>
  </cols>
  <sheetData>
    <row r="1" spans="1:18" ht="45" customHeight="1">
      <c r="F1" s="26"/>
      <c r="G1" s="26"/>
      <c r="H1" s="26"/>
      <c r="I1" s="26"/>
      <c r="J1" s="289" t="s">
        <v>477</v>
      </c>
      <c r="K1" s="289"/>
      <c r="L1" s="289"/>
      <c r="M1" s="289"/>
      <c r="N1" s="289"/>
      <c r="O1" s="289"/>
      <c r="P1" s="26"/>
      <c r="Q1" s="26"/>
      <c r="R1" s="26"/>
    </row>
    <row r="2" spans="1:18" ht="18.75">
      <c r="A2" s="282" t="s">
        <v>316</v>
      </c>
      <c r="B2" s="282"/>
      <c r="C2" s="282"/>
      <c r="D2" s="282"/>
      <c r="E2" s="282"/>
      <c r="F2" s="282"/>
      <c r="G2" s="282"/>
      <c r="H2" s="282"/>
      <c r="I2" s="282"/>
      <c r="J2" s="282"/>
      <c r="K2" s="282"/>
      <c r="L2" s="282"/>
      <c r="M2" s="282"/>
      <c r="N2" s="282"/>
      <c r="O2" s="282"/>
    </row>
    <row r="3" spans="1:18" ht="48" customHeight="1">
      <c r="A3" s="294" t="s">
        <v>478</v>
      </c>
      <c r="B3" s="294"/>
      <c r="C3" s="294"/>
      <c r="D3" s="294"/>
      <c r="E3" s="294"/>
      <c r="F3" s="294"/>
      <c r="G3" s="294"/>
      <c r="H3" s="294"/>
      <c r="I3" s="294"/>
      <c r="J3" s="294"/>
      <c r="K3" s="294"/>
      <c r="L3" s="294"/>
      <c r="M3" s="294"/>
      <c r="N3" s="294"/>
      <c r="O3" s="294"/>
    </row>
    <row r="4" spans="1:18" ht="21" customHeight="1">
      <c r="A4" s="284" t="s">
        <v>413</v>
      </c>
      <c r="B4" s="284"/>
      <c r="C4" s="284"/>
      <c r="D4" s="284"/>
      <c r="E4" s="284"/>
      <c r="F4" s="284"/>
      <c r="G4" s="284"/>
      <c r="H4" s="284"/>
      <c r="I4" s="284"/>
      <c r="J4" s="284"/>
      <c r="K4" s="284"/>
      <c r="L4" s="284"/>
      <c r="M4" s="284"/>
      <c r="N4" s="284"/>
      <c r="O4" s="284"/>
    </row>
    <row r="5" spans="1:18" ht="76.5" customHeight="1">
      <c r="A5" s="281" t="s">
        <v>415</v>
      </c>
      <c r="B5" s="281" t="s">
        <v>416</v>
      </c>
      <c r="C5" s="281" t="s">
        <v>417</v>
      </c>
      <c r="D5" s="281"/>
      <c r="E5" s="281" t="s">
        <v>418</v>
      </c>
      <c r="F5" s="281" t="s">
        <v>419</v>
      </c>
      <c r="G5" s="281" t="s">
        <v>420</v>
      </c>
      <c r="H5" s="281" t="s">
        <v>421</v>
      </c>
      <c r="I5" s="281"/>
      <c r="J5" s="281"/>
      <c r="K5" s="281"/>
      <c r="L5" s="281"/>
      <c r="M5" s="281"/>
      <c r="N5" s="281"/>
      <c r="O5" s="281"/>
    </row>
    <row r="6" spans="1:18" ht="89.25" customHeight="1">
      <c r="A6" s="281"/>
      <c r="B6" s="281"/>
      <c r="C6" s="16" t="s">
        <v>422</v>
      </c>
      <c r="D6" s="16" t="s">
        <v>480</v>
      </c>
      <c r="E6" s="281"/>
      <c r="F6" s="281"/>
      <c r="G6" s="281"/>
      <c r="H6" s="16" t="s">
        <v>309</v>
      </c>
      <c r="I6" s="16" t="s">
        <v>310</v>
      </c>
      <c r="J6" s="16" t="s">
        <v>311</v>
      </c>
      <c r="K6" s="16" t="s">
        <v>312</v>
      </c>
      <c r="L6" s="16" t="s">
        <v>313</v>
      </c>
      <c r="M6" s="16" t="s">
        <v>44</v>
      </c>
      <c r="N6" s="16" t="s">
        <v>45</v>
      </c>
      <c r="O6" s="16" t="s">
        <v>46</v>
      </c>
    </row>
    <row r="7" spans="1:18">
      <c r="A7" s="31">
        <v>1</v>
      </c>
      <c r="B7" s="31">
        <v>2</v>
      </c>
      <c r="C7" s="31">
        <v>3</v>
      </c>
      <c r="D7" s="31">
        <v>4</v>
      </c>
      <c r="E7" s="31">
        <v>5</v>
      </c>
      <c r="F7" s="31">
        <v>6</v>
      </c>
      <c r="G7" s="31">
        <v>7</v>
      </c>
      <c r="H7" s="31">
        <v>8</v>
      </c>
      <c r="I7" s="31">
        <v>9</v>
      </c>
      <c r="J7" s="31">
        <v>10</v>
      </c>
      <c r="K7" s="31">
        <v>11</v>
      </c>
      <c r="L7" s="31">
        <v>12</v>
      </c>
      <c r="M7" s="31">
        <v>13</v>
      </c>
      <c r="N7" s="31">
        <v>14</v>
      </c>
      <c r="O7" s="31">
        <v>15</v>
      </c>
    </row>
    <row r="8" spans="1:18" ht="25.5">
      <c r="A8" s="281">
        <v>1</v>
      </c>
      <c r="B8" s="235" t="s">
        <v>479</v>
      </c>
      <c r="C8" s="286">
        <f>'Приложение №19 (ПП7)'!F10</f>
        <v>25478.85</v>
      </c>
      <c r="D8" s="33" t="s">
        <v>481</v>
      </c>
      <c r="E8" s="254" t="s">
        <v>483</v>
      </c>
      <c r="F8" s="297" t="s">
        <v>424</v>
      </c>
      <c r="G8" s="295">
        <v>0</v>
      </c>
      <c r="H8" s="295">
        <v>1</v>
      </c>
      <c r="I8" s="295">
        <v>3</v>
      </c>
      <c r="J8" s="295">
        <v>1</v>
      </c>
      <c r="K8" s="295">
        <v>1</v>
      </c>
      <c r="L8" s="295">
        <v>1</v>
      </c>
      <c r="M8" s="295">
        <v>1</v>
      </c>
      <c r="N8" s="295">
        <v>1</v>
      </c>
      <c r="O8" s="295">
        <v>0</v>
      </c>
    </row>
    <row r="9" spans="1:18" ht="61.5" customHeight="1">
      <c r="A9" s="281"/>
      <c r="B9" s="235"/>
      <c r="C9" s="286"/>
      <c r="D9" s="18">
        <f>'Приложение №19 (ПП7)'!F12</f>
        <v>51719.92</v>
      </c>
      <c r="E9" s="255"/>
      <c r="F9" s="298"/>
      <c r="G9" s="296"/>
      <c r="H9" s="296"/>
      <c r="I9" s="296"/>
      <c r="J9" s="296"/>
      <c r="K9" s="296"/>
      <c r="L9" s="296"/>
      <c r="M9" s="296"/>
      <c r="N9" s="296"/>
      <c r="O9" s="296"/>
    </row>
    <row r="10" spans="1:18">
      <c r="A10" s="281"/>
      <c r="B10" s="235"/>
      <c r="C10" s="286"/>
      <c r="D10" s="33" t="s">
        <v>482</v>
      </c>
      <c r="E10" s="254" t="s">
        <v>484</v>
      </c>
      <c r="F10" s="297" t="s">
        <v>424</v>
      </c>
      <c r="G10" s="295">
        <v>0</v>
      </c>
      <c r="H10" s="295">
        <v>5</v>
      </c>
      <c r="I10" s="295">
        <v>3</v>
      </c>
      <c r="J10" s="295">
        <v>3</v>
      </c>
      <c r="K10" s="295">
        <v>1</v>
      </c>
      <c r="L10" s="295">
        <v>2</v>
      </c>
      <c r="M10" s="295">
        <v>0</v>
      </c>
      <c r="N10" s="295">
        <v>1</v>
      </c>
      <c r="O10" s="295">
        <v>0</v>
      </c>
    </row>
    <row r="11" spans="1:18" ht="98.25" customHeight="1">
      <c r="A11" s="281"/>
      <c r="B11" s="235"/>
      <c r="C11" s="286"/>
      <c r="D11" s="18">
        <f>'Приложение №19 (ПП7)'!F11</f>
        <v>161474.87</v>
      </c>
      <c r="E11" s="255"/>
      <c r="F11" s="298"/>
      <c r="G11" s="296"/>
      <c r="H11" s="296"/>
      <c r="I11" s="296"/>
      <c r="J11" s="296"/>
      <c r="K11" s="296"/>
      <c r="L11" s="296"/>
      <c r="M11" s="296"/>
      <c r="N11" s="296"/>
      <c r="O11" s="296"/>
    </row>
  </sheetData>
  <mergeCells count="36">
    <mergeCell ref="J1:O1"/>
    <mergeCell ref="A2:O2"/>
    <mergeCell ref="A3:O3"/>
    <mergeCell ref="A4:O4"/>
    <mergeCell ref="A5:A6"/>
    <mergeCell ref="B5:B6"/>
    <mergeCell ref="C5:D5"/>
    <mergeCell ref="E5:E6"/>
    <mergeCell ref="F5:F6"/>
    <mergeCell ref="G5:G6"/>
    <mergeCell ref="H5:O5"/>
    <mergeCell ref="A8:A11"/>
    <mergeCell ref="B8:B11"/>
    <mergeCell ref="C8:C11"/>
    <mergeCell ref="E8:E9"/>
    <mergeCell ref="F8:F9"/>
    <mergeCell ref="G8:G9"/>
    <mergeCell ref="E10:E11"/>
    <mergeCell ref="F10:F11"/>
    <mergeCell ref="G10:G11"/>
    <mergeCell ref="H8:H9"/>
    <mergeCell ref="I8:I9"/>
    <mergeCell ref="J8:J9"/>
    <mergeCell ref="K8:K9"/>
    <mergeCell ref="O8:O9"/>
    <mergeCell ref="H10:H11"/>
    <mergeCell ref="I10:I11"/>
    <mergeCell ref="J10:J11"/>
    <mergeCell ref="K10:K11"/>
    <mergeCell ref="N10:N11"/>
    <mergeCell ref="O10:O11"/>
    <mergeCell ref="L8:L9"/>
    <mergeCell ref="M8:M9"/>
    <mergeCell ref="L10:L11"/>
    <mergeCell ref="N8:N9"/>
    <mergeCell ref="M10:M11"/>
  </mergeCells>
  <printOptions horizontalCentered="1"/>
  <pageMargins left="0.39370078740157483" right="0.39370078740157483" top="0.39370078740157483" bottom="0.39370078740157483" header="0.31496062992125984" footer="0.31496062992125984"/>
  <pageSetup paperSize="9" scale="91" fitToHeight="0" orientation="landscape" horizontalDpi="4294967295" verticalDpi="4294967295" r:id="rId1"/>
</worksheet>
</file>

<file path=xl/worksheets/sheet21.xml><?xml version="1.0" encoding="utf-8"?>
<worksheet xmlns="http://schemas.openxmlformats.org/spreadsheetml/2006/main" xmlns:r="http://schemas.openxmlformats.org/officeDocument/2006/relationships">
  <sheetPr>
    <pageSetUpPr fitToPage="1"/>
  </sheetPr>
  <dimension ref="A1:N23"/>
  <sheetViews>
    <sheetView topLeftCell="A10" zoomScale="90" zoomScaleNormal="90" workbookViewId="0">
      <selection activeCell="C16" sqref="C16:C19"/>
    </sheetView>
  </sheetViews>
  <sheetFormatPr defaultRowHeight="14.25"/>
  <cols>
    <col min="1" max="1" width="5.625" customWidth="1"/>
    <col min="2" max="2" width="35.25" customWidth="1"/>
    <col min="3" max="3" width="14.75" customWidth="1"/>
    <col min="4" max="4" width="15.125" customWidth="1"/>
    <col min="5" max="5" width="30.125" customWidth="1"/>
    <col min="6" max="6" width="11" customWidth="1"/>
    <col min="7" max="7" width="12.25" customWidth="1"/>
    <col min="8" max="8" width="6.25" customWidth="1"/>
    <col min="9" max="11" width="5.625" bestFit="1" customWidth="1"/>
    <col min="12" max="12" width="5.625" customWidth="1"/>
    <col min="13" max="14" width="5.875" customWidth="1"/>
  </cols>
  <sheetData>
    <row r="1" spans="1:14" ht="45" customHeight="1">
      <c r="F1" s="289" t="s">
        <v>485</v>
      </c>
      <c r="G1" s="289"/>
      <c r="H1" s="289"/>
      <c r="I1" s="289"/>
      <c r="J1" s="289"/>
      <c r="K1" s="289"/>
      <c r="L1" s="26"/>
      <c r="M1" s="26"/>
      <c r="N1" s="26"/>
    </row>
    <row r="2" spans="1:14" ht="21.75" customHeight="1">
      <c r="A2" s="282" t="s">
        <v>316</v>
      </c>
      <c r="B2" s="282"/>
      <c r="C2" s="282"/>
      <c r="D2" s="282"/>
      <c r="E2" s="282"/>
      <c r="F2" s="282"/>
      <c r="G2" s="282"/>
      <c r="H2" s="282"/>
      <c r="I2" s="282"/>
      <c r="J2" s="282"/>
      <c r="K2" s="282"/>
    </row>
    <row r="3" spans="1:14" ht="30.75" customHeight="1">
      <c r="A3" s="294" t="s">
        <v>486</v>
      </c>
      <c r="B3" s="294"/>
      <c r="C3" s="294"/>
      <c r="D3" s="294"/>
      <c r="E3" s="294"/>
      <c r="F3" s="294"/>
      <c r="G3" s="294"/>
      <c r="H3" s="294"/>
      <c r="I3" s="294"/>
      <c r="J3" s="294"/>
      <c r="K3" s="294"/>
    </row>
    <row r="4" spans="1:14" ht="18" customHeight="1">
      <c r="A4" s="284" t="s">
        <v>413</v>
      </c>
      <c r="B4" s="284"/>
      <c r="C4" s="284"/>
      <c r="D4" s="284"/>
      <c r="E4" s="284"/>
      <c r="F4" s="284"/>
      <c r="G4" s="284"/>
      <c r="H4" s="284"/>
      <c r="I4" s="284"/>
      <c r="J4" s="284"/>
      <c r="K4" s="284"/>
    </row>
    <row r="5" spans="1:14" ht="54.75" customHeight="1">
      <c r="A5" s="281" t="s">
        <v>415</v>
      </c>
      <c r="B5" s="281" t="s">
        <v>416</v>
      </c>
      <c r="C5" s="281" t="s">
        <v>417</v>
      </c>
      <c r="D5" s="281"/>
      <c r="E5" s="281" t="s">
        <v>418</v>
      </c>
      <c r="F5" s="281" t="s">
        <v>419</v>
      </c>
      <c r="G5" s="281" t="s">
        <v>420</v>
      </c>
      <c r="H5" s="281"/>
      <c r="I5" s="281"/>
      <c r="J5" s="281"/>
      <c r="K5" s="281"/>
      <c r="L5" s="281"/>
      <c r="M5" s="281"/>
    </row>
    <row r="6" spans="1:14" ht="70.5" customHeight="1">
      <c r="A6" s="281"/>
      <c r="B6" s="281"/>
      <c r="C6" s="16" t="s">
        <v>422</v>
      </c>
      <c r="D6" s="16" t="s">
        <v>423</v>
      </c>
      <c r="E6" s="281"/>
      <c r="F6" s="281"/>
      <c r="G6" s="281"/>
      <c r="H6" s="16" t="s">
        <v>310</v>
      </c>
      <c r="I6" s="16" t="s">
        <v>311</v>
      </c>
      <c r="J6" s="16" t="s">
        <v>312</v>
      </c>
      <c r="K6" s="16" t="s">
        <v>313</v>
      </c>
      <c r="L6" s="55" t="s">
        <v>717</v>
      </c>
      <c r="M6" s="55" t="s">
        <v>718</v>
      </c>
    </row>
    <row r="7" spans="1:14">
      <c r="A7" s="31">
        <v>1</v>
      </c>
      <c r="B7" s="31">
        <v>2</v>
      </c>
      <c r="C7" s="31">
        <v>3</v>
      </c>
      <c r="D7" s="31">
        <v>4</v>
      </c>
      <c r="E7" s="31">
        <v>5</v>
      </c>
      <c r="F7" s="31">
        <v>6</v>
      </c>
      <c r="G7" s="31">
        <v>7</v>
      </c>
      <c r="H7" s="31">
        <v>8</v>
      </c>
      <c r="I7" s="31">
        <v>9</v>
      </c>
      <c r="J7" s="31">
        <v>10</v>
      </c>
      <c r="K7" s="31">
        <v>11</v>
      </c>
      <c r="L7" s="31">
        <v>12</v>
      </c>
      <c r="M7" s="31">
        <v>13</v>
      </c>
    </row>
    <row r="8" spans="1:14" ht="33.75" customHeight="1">
      <c r="A8" s="281">
        <v>1</v>
      </c>
      <c r="B8" s="235" t="s">
        <v>487</v>
      </c>
      <c r="C8" s="286">
        <f>'Приложение №20 (ПП8)'!F10</f>
        <v>252.2</v>
      </c>
      <c r="D8" s="33" t="s">
        <v>482</v>
      </c>
      <c r="E8" s="254" t="s">
        <v>488</v>
      </c>
      <c r="F8" s="297" t="s">
        <v>489</v>
      </c>
      <c r="G8" s="295">
        <v>0</v>
      </c>
      <c r="H8" s="303">
        <v>2</v>
      </c>
      <c r="I8" s="303">
        <v>14</v>
      </c>
      <c r="J8" s="303">
        <v>2</v>
      </c>
      <c r="K8" s="303">
        <v>3</v>
      </c>
      <c r="L8" s="303">
        <v>2</v>
      </c>
      <c r="M8" s="303">
        <v>2</v>
      </c>
    </row>
    <row r="9" spans="1:14" ht="114.75" customHeight="1">
      <c r="A9" s="281"/>
      <c r="B9" s="235"/>
      <c r="C9" s="286"/>
      <c r="D9" s="18">
        <f>'Приложение №20 (ПП8)'!F11</f>
        <v>4790.3999999999996</v>
      </c>
      <c r="E9" s="255"/>
      <c r="F9" s="298"/>
      <c r="G9" s="296"/>
      <c r="H9" s="303"/>
      <c r="I9" s="303"/>
      <c r="J9" s="303"/>
      <c r="K9" s="303"/>
      <c r="L9" s="303"/>
      <c r="M9" s="303"/>
    </row>
    <row r="10" spans="1:14">
      <c r="A10" s="281">
        <v>2</v>
      </c>
      <c r="B10" s="235" t="s">
        <v>490</v>
      </c>
      <c r="C10" s="286">
        <f>'Приложение №20 (ПП8)'!F18</f>
        <v>1503.5</v>
      </c>
      <c r="D10" s="33" t="s">
        <v>482</v>
      </c>
      <c r="E10" s="301" t="s">
        <v>491</v>
      </c>
      <c r="F10" s="302" t="s">
        <v>492</v>
      </c>
      <c r="G10" s="300">
        <v>0</v>
      </c>
      <c r="H10" s="295">
        <v>4</v>
      </c>
      <c r="I10" s="295">
        <v>8</v>
      </c>
      <c r="J10" s="295">
        <v>4</v>
      </c>
      <c r="K10" s="295">
        <v>3</v>
      </c>
      <c r="L10" s="295">
        <v>2</v>
      </c>
      <c r="M10" s="295">
        <v>2</v>
      </c>
    </row>
    <row r="11" spans="1:14" ht="33.75" customHeight="1">
      <c r="A11" s="281"/>
      <c r="B11" s="235"/>
      <c r="C11" s="286"/>
      <c r="D11" s="56">
        <f>'Приложение №20 (ПП8)'!F19</f>
        <v>18943.8</v>
      </c>
      <c r="E11" s="301"/>
      <c r="F11" s="302"/>
      <c r="G11" s="300"/>
      <c r="H11" s="299"/>
      <c r="I11" s="299"/>
      <c r="J11" s="299"/>
      <c r="K11" s="299"/>
      <c r="L11" s="299"/>
      <c r="M11" s="299"/>
    </row>
    <row r="12" spans="1:14" ht="25.5">
      <c r="A12" s="281"/>
      <c r="B12" s="235"/>
      <c r="C12" s="286"/>
      <c r="D12" s="33" t="s">
        <v>481</v>
      </c>
      <c r="E12" s="301"/>
      <c r="F12" s="302"/>
      <c r="G12" s="300"/>
      <c r="H12" s="299"/>
      <c r="I12" s="299"/>
      <c r="J12" s="299"/>
      <c r="K12" s="299"/>
      <c r="L12" s="299"/>
      <c r="M12" s="299"/>
    </row>
    <row r="13" spans="1:14" ht="20.25" customHeight="1">
      <c r="A13" s="281"/>
      <c r="B13" s="235"/>
      <c r="C13" s="286"/>
      <c r="D13" s="56">
        <f>'Приложение №20 (ПП8)'!F20</f>
        <v>2579.6</v>
      </c>
      <c r="E13" s="301"/>
      <c r="F13" s="302"/>
      <c r="G13" s="300"/>
      <c r="H13" s="296"/>
      <c r="I13" s="296"/>
      <c r="J13" s="296"/>
      <c r="K13" s="296"/>
      <c r="L13" s="296"/>
      <c r="M13" s="296"/>
    </row>
    <row r="14" spans="1:14" ht="26.25" customHeight="1">
      <c r="A14" s="281">
        <v>3</v>
      </c>
      <c r="B14" s="235" t="s">
        <v>493</v>
      </c>
      <c r="C14" s="286">
        <f>'Приложение №20 (ПП8)'!F28</f>
        <v>499.5</v>
      </c>
      <c r="D14" s="33" t="s">
        <v>482</v>
      </c>
      <c r="E14" s="301" t="s">
        <v>494</v>
      </c>
      <c r="F14" s="302" t="s">
        <v>495</v>
      </c>
      <c r="G14" s="300">
        <v>0</v>
      </c>
      <c r="H14" s="300">
        <v>8</v>
      </c>
      <c r="I14" s="300">
        <v>15</v>
      </c>
      <c r="J14" s="300">
        <v>13</v>
      </c>
      <c r="K14" s="300">
        <v>8</v>
      </c>
      <c r="L14" s="300">
        <v>5</v>
      </c>
      <c r="M14" s="300">
        <v>5</v>
      </c>
    </row>
    <row r="15" spans="1:14" ht="89.25" customHeight="1">
      <c r="A15" s="281"/>
      <c r="B15" s="235"/>
      <c r="C15" s="286"/>
      <c r="D15" s="56">
        <f>'Приложение №20 (ПП8)'!F29</f>
        <v>9488.7999999999993</v>
      </c>
      <c r="E15" s="301"/>
      <c r="F15" s="302"/>
      <c r="G15" s="300"/>
      <c r="H15" s="300"/>
      <c r="I15" s="300"/>
      <c r="J15" s="300"/>
      <c r="K15" s="300"/>
      <c r="L15" s="300"/>
      <c r="M15" s="300"/>
    </row>
    <row r="16" spans="1:14" ht="61.5" customHeight="1">
      <c r="A16" s="281">
        <v>4</v>
      </c>
      <c r="B16" s="235" t="s">
        <v>496</v>
      </c>
      <c r="C16" s="287">
        <f>'Приложение №20 (ПП8)'!F36</f>
        <v>17537.400000000001</v>
      </c>
      <c r="D16" s="33" t="s">
        <v>482</v>
      </c>
      <c r="E16" s="32" t="s">
        <v>497</v>
      </c>
      <c r="F16" s="27" t="s">
        <v>424</v>
      </c>
      <c r="G16" s="23">
        <v>0</v>
      </c>
      <c r="H16" s="23">
        <v>1</v>
      </c>
      <c r="I16" s="23">
        <v>11</v>
      </c>
      <c r="J16" s="23">
        <v>2</v>
      </c>
      <c r="K16" s="23">
        <v>0</v>
      </c>
      <c r="L16" s="61">
        <v>0</v>
      </c>
      <c r="M16" s="61">
        <v>0</v>
      </c>
    </row>
    <row r="17" spans="1:13" ht="55.5" customHeight="1">
      <c r="A17" s="281"/>
      <c r="B17" s="235"/>
      <c r="C17" s="288"/>
      <c r="D17" s="56">
        <f>'Приложение №20 (ПП8)'!F37</f>
        <v>12760.1</v>
      </c>
      <c r="E17" s="32" t="s">
        <v>499</v>
      </c>
      <c r="F17" s="27" t="s">
        <v>424</v>
      </c>
      <c r="G17" s="23">
        <v>0</v>
      </c>
      <c r="H17" s="23">
        <v>0</v>
      </c>
      <c r="I17" s="23">
        <v>0</v>
      </c>
      <c r="J17" s="61">
        <v>0</v>
      </c>
      <c r="K17" s="23">
        <v>0</v>
      </c>
      <c r="L17" s="61">
        <v>0</v>
      </c>
      <c r="M17" s="61">
        <v>0</v>
      </c>
    </row>
    <row r="18" spans="1:13" ht="39.75" customHeight="1">
      <c r="A18" s="281"/>
      <c r="B18" s="235"/>
      <c r="C18" s="288"/>
      <c r="D18" s="33" t="s">
        <v>498</v>
      </c>
      <c r="E18" s="32" t="s">
        <v>500</v>
      </c>
      <c r="F18" s="27" t="s">
        <v>424</v>
      </c>
      <c r="G18" s="23">
        <v>0</v>
      </c>
      <c r="H18" s="23">
        <v>0</v>
      </c>
      <c r="I18" s="23">
        <v>0</v>
      </c>
      <c r="J18" s="61">
        <v>0</v>
      </c>
      <c r="K18" s="23">
        <v>0</v>
      </c>
      <c r="L18" s="61">
        <v>0</v>
      </c>
      <c r="M18" s="61">
        <v>0</v>
      </c>
    </row>
    <row r="19" spans="1:13" ht="75.75" customHeight="1">
      <c r="A19" s="281"/>
      <c r="B19" s="235"/>
      <c r="C19" s="293"/>
      <c r="D19" s="56">
        <f>'Приложение №20 (ПП8)'!F38</f>
        <v>27084.9</v>
      </c>
      <c r="E19" s="32" t="s">
        <v>501</v>
      </c>
      <c r="F19" s="27" t="s">
        <v>424</v>
      </c>
      <c r="G19" s="23">
        <v>0</v>
      </c>
      <c r="H19" s="23">
        <v>0</v>
      </c>
      <c r="I19" s="23">
        <v>0</v>
      </c>
      <c r="J19" s="61">
        <v>0</v>
      </c>
      <c r="K19" s="23">
        <v>0</v>
      </c>
      <c r="L19" s="61">
        <v>0</v>
      </c>
      <c r="M19" s="61">
        <v>0</v>
      </c>
    </row>
    <row r="23" spans="1:13">
      <c r="C23" s="48"/>
    </row>
  </sheetData>
  <mergeCells count="50">
    <mergeCell ref="H8:H9"/>
    <mergeCell ref="A2:K2"/>
    <mergeCell ref="A3:K3"/>
    <mergeCell ref="A4:K4"/>
    <mergeCell ref="A5:A6"/>
    <mergeCell ref="B5:B6"/>
    <mergeCell ref="C5:D5"/>
    <mergeCell ref="E5:E6"/>
    <mergeCell ref="F5:F6"/>
    <mergeCell ref="G5:G6"/>
    <mergeCell ref="H5:M5"/>
    <mergeCell ref="L8:L9"/>
    <mergeCell ref="M8:M9"/>
    <mergeCell ref="A10:A13"/>
    <mergeCell ref="K10:K13"/>
    <mergeCell ref="K8:K9"/>
    <mergeCell ref="I8:I9"/>
    <mergeCell ref="J8:J9"/>
    <mergeCell ref="G10:G13"/>
    <mergeCell ref="H10:H13"/>
    <mergeCell ref="I10:I13"/>
    <mergeCell ref="J10:J13"/>
    <mergeCell ref="C10:C13"/>
    <mergeCell ref="A8:A9"/>
    <mergeCell ref="B8:B9"/>
    <mergeCell ref="C8:C9"/>
    <mergeCell ref="E8:E9"/>
    <mergeCell ref="F8:F9"/>
    <mergeCell ref="G8:G9"/>
    <mergeCell ref="B16:B19"/>
    <mergeCell ref="A16:A19"/>
    <mergeCell ref="F1:K1"/>
    <mergeCell ref="H14:H15"/>
    <mergeCell ref="I14:I15"/>
    <mergeCell ref="J14:J15"/>
    <mergeCell ref="K14:K15"/>
    <mergeCell ref="A14:A15"/>
    <mergeCell ref="B14:B15"/>
    <mergeCell ref="C14:C15"/>
    <mergeCell ref="E14:E15"/>
    <mergeCell ref="F14:F15"/>
    <mergeCell ref="G14:G15"/>
    <mergeCell ref="E10:E13"/>
    <mergeCell ref="F10:F13"/>
    <mergeCell ref="B10:B13"/>
    <mergeCell ref="L10:L13"/>
    <mergeCell ref="M10:M13"/>
    <mergeCell ref="L14:L15"/>
    <mergeCell ref="M14:M15"/>
    <mergeCell ref="C16:C19"/>
  </mergeCells>
  <printOptions horizontalCentered="1"/>
  <pageMargins left="0.39370078740157483" right="0.39370078740157483" top="0.39370078740157483" bottom="0.39370078740157483" header="0.31496062992125984" footer="0.31496062992125984"/>
  <pageSetup paperSize="9" scale="87" fitToHeight="0" orientation="landscape" r:id="rId1"/>
</worksheet>
</file>

<file path=xl/worksheets/sheet22.xml><?xml version="1.0" encoding="utf-8"?>
<worksheet xmlns="http://schemas.openxmlformats.org/spreadsheetml/2006/main" xmlns:r="http://schemas.openxmlformats.org/officeDocument/2006/relationships">
  <sheetPr>
    <pageSetUpPr fitToPage="1"/>
  </sheetPr>
  <dimension ref="A1:N8"/>
  <sheetViews>
    <sheetView topLeftCell="A7" workbookViewId="0">
      <selection activeCell="D8" sqref="D8"/>
    </sheetView>
  </sheetViews>
  <sheetFormatPr defaultRowHeight="14.25"/>
  <cols>
    <col min="1" max="1" width="5.625" customWidth="1"/>
    <col min="2" max="2" width="35.25" customWidth="1"/>
    <col min="3" max="3" width="14.75" customWidth="1"/>
    <col min="4" max="4" width="15.125" customWidth="1"/>
    <col min="5" max="5" width="25.25" customWidth="1"/>
    <col min="6" max="6" width="10.75" customWidth="1"/>
    <col min="7" max="7" width="15.375" customWidth="1"/>
    <col min="8" max="8" width="6.375" customWidth="1"/>
    <col min="9" max="9" width="6.125" customWidth="1"/>
    <col min="10" max="10" width="5.875" customWidth="1"/>
    <col min="11" max="11" width="5.625" customWidth="1"/>
    <col min="12" max="12" width="6.625" customWidth="1"/>
    <col min="13" max="13" width="6.375" customWidth="1"/>
  </cols>
  <sheetData>
    <row r="1" spans="1:14" ht="45" customHeight="1">
      <c r="F1" s="289" t="s">
        <v>502</v>
      </c>
      <c r="G1" s="289"/>
      <c r="H1" s="289"/>
      <c r="I1" s="289"/>
      <c r="J1" s="289"/>
      <c r="K1" s="289"/>
      <c r="L1" s="26"/>
      <c r="M1" s="26"/>
      <c r="N1" s="26"/>
    </row>
    <row r="2" spans="1:14" ht="21.75" customHeight="1">
      <c r="A2" s="282" t="s">
        <v>316</v>
      </c>
      <c r="B2" s="282"/>
      <c r="C2" s="282"/>
      <c r="D2" s="282"/>
      <c r="E2" s="282"/>
      <c r="F2" s="282"/>
      <c r="G2" s="282"/>
      <c r="H2" s="282"/>
      <c r="I2" s="282"/>
      <c r="J2" s="282"/>
      <c r="K2" s="282"/>
    </row>
    <row r="3" spans="1:14" ht="30.75" customHeight="1">
      <c r="A3" s="294" t="s">
        <v>503</v>
      </c>
      <c r="B3" s="294"/>
      <c r="C3" s="294"/>
      <c r="D3" s="294"/>
      <c r="E3" s="294"/>
      <c r="F3" s="294"/>
      <c r="G3" s="294"/>
      <c r="H3" s="294"/>
      <c r="I3" s="294"/>
      <c r="J3" s="294"/>
      <c r="K3" s="294"/>
    </row>
    <row r="4" spans="1:14" ht="18" customHeight="1">
      <c r="A4" s="284" t="s">
        <v>413</v>
      </c>
      <c r="B4" s="284"/>
      <c r="C4" s="284"/>
      <c r="D4" s="284"/>
      <c r="E4" s="284"/>
      <c r="F4" s="284"/>
      <c r="G4" s="284"/>
      <c r="H4" s="284"/>
      <c r="I4" s="284"/>
      <c r="J4" s="284"/>
      <c r="K4" s="284"/>
    </row>
    <row r="5" spans="1:14" ht="54.75" customHeight="1">
      <c r="A5" s="281" t="s">
        <v>415</v>
      </c>
      <c r="B5" s="281" t="s">
        <v>416</v>
      </c>
      <c r="C5" s="281" t="s">
        <v>417</v>
      </c>
      <c r="D5" s="281"/>
      <c r="E5" s="281" t="s">
        <v>418</v>
      </c>
      <c r="F5" s="281" t="s">
        <v>419</v>
      </c>
      <c r="G5" s="281" t="s">
        <v>506</v>
      </c>
      <c r="H5" s="281"/>
      <c r="I5" s="281"/>
      <c r="J5" s="281"/>
      <c r="K5" s="281"/>
      <c r="L5" s="281"/>
      <c r="M5" s="281"/>
    </row>
    <row r="6" spans="1:14" ht="70.5" customHeight="1">
      <c r="A6" s="281"/>
      <c r="B6" s="281"/>
      <c r="C6" s="16" t="s">
        <v>422</v>
      </c>
      <c r="D6" s="16" t="s">
        <v>423</v>
      </c>
      <c r="E6" s="281"/>
      <c r="F6" s="281"/>
      <c r="G6" s="281"/>
      <c r="H6" s="16" t="s">
        <v>310</v>
      </c>
      <c r="I6" s="16" t="s">
        <v>311</v>
      </c>
      <c r="J6" s="16" t="s">
        <v>312</v>
      </c>
      <c r="K6" s="16" t="s">
        <v>313</v>
      </c>
      <c r="L6" s="55" t="s">
        <v>44</v>
      </c>
      <c r="M6" s="55" t="s">
        <v>45</v>
      </c>
    </row>
    <row r="7" spans="1:14">
      <c r="A7" s="31">
        <v>1</v>
      </c>
      <c r="B7" s="31">
        <v>2</v>
      </c>
      <c r="C7" s="31">
        <v>3</v>
      </c>
      <c r="D7" s="31">
        <v>4</v>
      </c>
      <c r="E7" s="31">
        <v>5</v>
      </c>
      <c r="F7" s="31">
        <v>6</v>
      </c>
      <c r="G7" s="31">
        <v>7</v>
      </c>
      <c r="H7" s="31">
        <v>8</v>
      </c>
      <c r="I7" s="31">
        <v>9</v>
      </c>
      <c r="J7" s="31">
        <v>10</v>
      </c>
      <c r="K7" s="31">
        <v>11</v>
      </c>
      <c r="L7" s="31">
        <v>12</v>
      </c>
      <c r="M7" s="31">
        <v>13</v>
      </c>
    </row>
    <row r="8" spans="1:14" ht="175.5" customHeight="1">
      <c r="A8" s="16">
        <v>1</v>
      </c>
      <c r="B8" s="28" t="s">
        <v>504</v>
      </c>
      <c r="C8" s="56">
        <f>'Приложение №21 (ПП9)'!F10</f>
        <v>168436.90000000002</v>
      </c>
      <c r="D8" s="18">
        <f>'Приложение №21 (ПП9)'!F11+'Приложение №21 (ПП9)'!F12</f>
        <v>0</v>
      </c>
      <c r="E8" s="32" t="s">
        <v>505</v>
      </c>
      <c r="F8" s="27" t="s">
        <v>425</v>
      </c>
      <c r="G8" s="23">
        <v>100</v>
      </c>
      <c r="H8" s="23">
        <v>100</v>
      </c>
      <c r="I8" s="23">
        <v>100</v>
      </c>
      <c r="J8" s="23">
        <v>100</v>
      </c>
      <c r="K8" s="23">
        <v>100</v>
      </c>
      <c r="L8" s="61">
        <v>100</v>
      </c>
      <c r="M8" s="61">
        <v>100</v>
      </c>
    </row>
  </sheetData>
  <mergeCells count="11">
    <mergeCell ref="F1:K1"/>
    <mergeCell ref="A2:K2"/>
    <mergeCell ref="A3:K3"/>
    <mergeCell ref="A4:K4"/>
    <mergeCell ref="A5:A6"/>
    <mergeCell ref="B5:B6"/>
    <mergeCell ref="C5:D5"/>
    <mergeCell ref="E5:E6"/>
    <mergeCell ref="F5:F6"/>
    <mergeCell ref="G5:G6"/>
    <mergeCell ref="H5:M5"/>
  </mergeCells>
  <printOptions horizontalCentered="1"/>
  <pageMargins left="0.39370078740157483" right="0.39370078740157483" top="0.39370078740157483" bottom="0.39370078740157483" header="0.31496062992125984" footer="0.31496062992125984"/>
  <pageSetup paperSize="9" scale="87" fitToHeight="0" orientation="landscape" horizontalDpi="4294967295" verticalDpi="4294967295" r:id="rId1"/>
</worksheet>
</file>

<file path=xl/worksheets/sheet23.xml><?xml version="1.0" encoding="utf-8"?>
<worksheet xmlns="http://schemas.openxmlformats.org/spreadsheetml/2006/main" xmlns:r="http://schemas.openxmlformats.org/officeDocument/2006/relationships">
  <sheetPr>
    <pageSetUpPr fitToPage="1"/>
  </sheetPr>
  <dimension ref="A1:N14"/>
  <sheetViews>
    <sheetView workbookViewId="0">
      <selection activeCell="C10" sqref="C10"/>
    </sheetView>
  </sheetViews>
  <sheetFormatPr defaultRowHeight="14.25"/>
  <cols>
    <col min="1" max="1" width="5.625" customWidth="1"/>
    <col min="2" max="2" width="30.875" customWidth="1"/>
    <col min="3" max="3" width="14.75" customWidth="1"/>
    <col min="4" max="4" width="15.125" customWidth="1"/>
    <col min="5" max="5" width="21.625" customWidth="1"/>
    <col min="6" max="6" width="11" customWidth="1"/>
    <col min="7" max="7" width="15.875" customWidth="1"/>
    <col min="8" max="9" width="6.375" customWidth="1"/>
    <col min="10" max="10" width="6.125" customWidth="1"/>
    <col min="11" max="11" width="6.25" customWidth="1"/>
    <col min="12" max="12" width="6.375" customWidth="1"/>
    <col min="13" max="13" width="6.125" customWidth="1"/>
  </cols>
  <sheetData>
    <row r="1" spans="1:14" ht="45" customHeight="1">
      <c r="F1" s="289" t="s">
        <v>508</v>
      </c>
      <c r="G1" s="289"/>
      <c r="H1" s="289"/>
      <c r="I1" s="289"/>
      <c r="J1" s="289"/>
      <c r="K1" s="289"/>
      <c r="L1" s="26"/>
      <c r="M1" s="26"/>
      <c r="N1" s="26"/>
    </row>
    <row r="2" spans="1:14" ht="21.75" customHeight="1">
      <c r="A2" s="282" t="s">
        <v>316</v>
      </c>
      <c r="B2" s="282"/>
      <c r="C2" s="282"/>
      <c r="D2" s="282"/>
      <c r="E2" s="282"/>
      <c r="F2" s="282"/>
      <c r="G2" s="282"/>
      <c r="H2" s="282"/>
      <c r="I2" s="282"/>
      <c r="J2" s="282"/>
      <c r="K2" s="282"/>
    </row>
    <row r="3" spans="1:14" ht="30.75" customHeight="1">
      <c r="A3" s="294" t="s">
        <v>522</v>
      </c>
      <c r="B3" s="294"/>
      <c r="C3" s="294"/>
      <c r="D3" s="294"/>
      <c r="E3" s="294"/>
      <c r="F3" s="294"/>
      <c r="G3" s="294"/>
      <c r="H3" s="294"/>
      <c r="I3" s="294"/>
      <c r="J3" s="294"/>
      <c r="K3" s="294"/>
    </row>
    <row r="4" spans="1:14" ht="18" customHeight="1">
      <c r="A4" s="284" t="s">
        <v>413</v>
      </c>
      <c r="B4" s="284"/>
      <c r="C4" s="284"/>
      <c r="D4" s="284"/>
      <c r="E4" s="284"/>
      <c r="F4" s="284"/>
      <c r="G4" s="284"/>
      <c r="H4" s="284"/>
      <c r="I4" s="284"/>
      <c r="J4" s="284"/>
      <c r="K4" s="284"/>
    </row>
    <row r="5" spans="1:14" ht="54.75" customHeight="1">
      <c r="A5" s="281" t="s">
        <v>415</v>
      </c>
      <c r="B5" s="281" t="s">
        <v>416</v>
      </c>
      <c r="C5" s="281" t="s">
        <v>417</v>
      </c>
      <c r="D5" s="281"/>
      <c r="E5" s="281" t="s">
        <v>418</v>
      </c>
      <c r="F5" s="281" t="s">
        <v>419</v>
      </c>
      <c r="G5" s="281" t="s">
        <v>506</v>
      </c>
      <c r="H5" s="281"/>
      <c r="I5" s="281"/>
      <c r="J5" s="281"/>
      <c r="K5" s="281"/>
      <c r="L5" s="281"/>
      <c r="M5" s="281"/>
    </row>
    <row r="6" spans="1:14" ht="70.5" customHeight="1">
      <c r="A6" s="281"/>
      <c r="B6" s="281"/>
      <c r="C6" s="16" t="s">
        <v>422</v>
      </c>
      <c r="D6" s="16" t="s">
        <v>423</v>
      </c>
      <c r="E6" s="281"/>
      <c r="F6" s="281"/>
      <c r="G6" s="281"/>
      <c r="H6" s="16" t="s">
        <v>310</v>
      </c>
      <c r="I6" s="16" t="s">
        <v>311</v>
      </c>
      <c r="J6" s="16" t="s">
        <v>312</v>
      </c>
      <c r="K6" s="16" t="s">
        <v>313</v>
      </c>
      <c r="L6" s="55" t="s">
        <v>44</v>
      </c>
      <c r="M6" s="55" t="s">
        <v>45</v>
      </c>
    </row>
    <row r="7" spans="1:14">
      <c r="A7" s="137">
        <v>1</v>
      </c>
      <c r="B7" s="137">
        <v>2</v>
      </c>
      <c r="C7" s="137">
        <v>3</v>
      </c>
      <c r="D7" s="137">
        <v>4</v>
      </c>
      <c r="E7" s="137">
        <v>5</v>
      </c>
      <c r="F7" s="137">
        <v>6</v>
      </c>
      <c r="G7" s="137">
        <v>7</v>
      </c>
      <c r="H7" s="137">
        <v>8</v>
      </c>
      <c r="I7" s="137">
        <v>9</v>
      </c>
      <c r="J7" s="137">
        <v>10</v>
      </c>
      <c r="K7" s="137">
        <v>11</v>
      </c>
      <c r="L7" s="137">
        <v>12</v>
      </c>
      <c r="M7" s="31">
        <v>13</v>
      </c>
    </row>
    <row r="8" spans="1:14" ht="74.099999999999994" customHeight="1">
      <c r="A8" s="281">
        <v>1</v>
      </c>
      <c r="B8" s="304" t="s">
        <v>524</v>
      </c>
      <c r="C8" s="141">
        <v>5212.7</v>
      </c>
      <c r="D8" s="139">
        <v>46914</v>
      </c>
      <c r="E8" s="305" t="s">
        <v>523</v>
      </c>
      <c r="F8" s="302" t="s">
        <v>424</v>
      </c>
      <c r="G8" s="300">
        <v>0</v>
      </c>
      <c r="H8" s="300">
        <v>20</v>
      </c>
      <c r="I8" s="300">
        <v>0</v>
      </c>
      <c r="J8" s="300">
        <v>0</v>
      </c>
      <c r="K8" s="300">
        <v>0</v>
      </c>
      <c r="L8" s="300">
        <v>0</v>
      </c>
      <c r="M8" s="295">
        <v>0</v>
      </c>
    </row>
    <row r="9" spans="1:14" ht="74.099999999999994" customHeight="1">
      <c r="A9" s="281"/>
      <c r="B9" s="304"/>
      <c r="C9" s="142"/>
      <c r="D9" s="138" t="s">
        <v>763</v>
      </c>
      <c r="E9" s="305"/>
      <c r="F9" s="302"/>
      <c r="G9" s="300"/>
      <c r="H9" s="300"/>
      <c r="I9" s="300"/>
      <c r="J9" s="300"/>
      <c r="K9" s="300"/>
      <c r="L9" s="300"/>
      <c r="M9" s="296"/>
    </row>
    <row r="10" spans="1:14" ht="74.099999999999994" customHeight="1">
      <c r="A10" s="16">
        <v>2</v>
      </c>
      <c r="B10" s="28" t="s">
        <v>525</v>
      </c>
      <c r="C10" s="140">
        <v>213.7</v>
      </c>
      <c r="D10" s="139">
        <v>1923.3</v>
      </c>
      <c r="E10" s="32" t="s">
        <v>526</v>
      </c>
      <c r="F10" s="27" t="s">
        <v>424</v>
      </c>
      <c r="G10" s="23">
        <v>0</v>
      </c>
      <c r="H10" s="23">
        <v>1</v>
      </c>
      <c r="I10" s="23">
        <v>0</v>
      </c>
      <c r="J10" s="23">
        <v>0</v>
      </c>
      <c r="K10" s="23">
        <v>0</v>
      </c>
      <c r="L10" s="61">
        <v>0</v>
      </c>
      <c r="M10" s="61">
        <v>0</v>
      </c>
    </row>
    <row r="12" spans="1:14">
      <c r="C12" s="48"/>
    </row>
    <row r="14" spans="1:14">
      <c r="C14" s="48"/>
    </row>
  </sheetData>
  <mergeCells count="22">
    <mergeCell ref="M8:M9"/>
    <mergeCell ref="G8:G9"/>
    <mergeCell ref="H8:H9"/>
    <mergeCell ref="I8:I9"/>
    <mergeCell ref="J8:J9"/>
    <mergeCell ref="K8:K9"/>
    <mergeCell ref="A8:A9"/>
    <mergeCell ref="B8:B9"/>
    <mergeCell ref="E8:E9"/>
    <mergeCell ref="F8:F9"/>
    <mergeCell ref="F1:K1"/>
    <mergeCell ref="A2:K2"/>
    <mergeCell ref="A3:K3"/>
    <mergeCell ref="A4:K4"/>
    <mergeCell ref="A5:A6"/>
    <mergeCell ref="B5:B6"/>
    <mergeCell ref="C5:D5"/>
    <mergeCell ref="E5:E6"/>
    <mergeCell ref="F5:F6"/>
    <mergeCell ref="G5:G6"/>
    <mergeCell ref="H5:M5"/>
    <mergeCell ref="L8:L9"/>
  </mergeCells>
  <printOptions horizontalCentered="1"/>
  <pageMargins left="0.39370078740157483" right="0.39370078740157483" top="0.39370078740157483" bottom="0.39370078740157483" header="0.31496062992125984" footer="0.31496062992125984"/>
  <pageSetup paperSize="9" scale="91" fitToHeight="0" orientation="landscape" horizontalDpi="4294967295" verticalDpi="4294967295" r:id="rId1"/>
</worksheet>
</file>

<file path=xl/worksheets/sheet24.xml><?xml version="1.0" encoding="utf-8"?>
<worksheet xmlns="http://schemas.openxmlformats.org/spreadsheetml/2006/main" xmlns:r="http://schemas.openxmlformats.org/officeDocument/2006/relationships">
  <sheetPr>
    <pageSetUpPr fitToPage="1"/>
  </sheetPr>
  <dimension ref="A1:N9"/>
  <sheetViews>
    <sheetView topLeftCell="A4" zoomScaleNormal="100" workbookViewId="0">
      <selection activeCell="D8" sqref="D8"/>
    </sheetView>
  </sheetViews>
  <sheetFormatPr defaultRowHeight="14.25"/>
  <cols>
    <col min="1" max="1" width="5.625" customWidth="1"/>
    <col min="2" max="2" width="38" customWidth="1"/>
    <col min="3" max="3" width="14.75" customWidth="1"/>
    <col min="4" max="4" width="15.125" customWidth="1"/>
    <col min="5" max="5" width="22.875" customWidth="1"/>
    <col min="6" max="6" width="11" customWidth="1"/>
    <col min="7" max="7" width="15.875" customWidth="1"/>
    <col min="8" max="8" width="6.125" customWidth="1"/>
    <col min="9" max="9" width="6.375" customWidth="1"/>
    <col min="10" max="10" width="5.625" customWidth="1"/>
    <col min="11" max="11" width="6.125" customWidth="1"/>
    <col min="12" max="12" width="6.375" customWidth="1"/>
  </cols>
  <sheetData>
    <row r="1" spans="1:14" ht="45" customHeight="1">
      <c r="F1" s="289" t="s">
        <v>521</v>
      </c>
      <c r="G1" s="289"/>
      <c r="H1" s="289"/>
      <c r="I1" s="289"/>
      <c r="J1" s="289"/>
      <c r="K1" s="57"/>
      <c r="L1" s="57"/>
      <c r="M1" s="26"/>
      <c r="N1" s="26"/>
    </row>
    <row r="2" spans="1:14" ht="21.75" customHeight="1">
      <c r="A2" s="282" t="s">
        <v>316</v>
      </c>
      <c r="B2" s="282"/>
      <c r="C2" s="282"/>
      <c r="D2" s="282"/>
      <c r="E2" s="282"/>
      <c r="F2" s="282"/>
      <c r="G2" s="282"/>
      <c r="H2" s="282"/>
      <c r="I2" s="282"/>
      <c r="J2" s="282"/>
      <c r="K2" s="58"/>
      <c r="L2" s="58"/>
    </row>
    <row r="3" spans="1:14" ht="30.75" customHeight="1">
      <c r="A3" s="294" t="s">
        <v>507</v>
      </c>
      <c r="B3" s="294"/>
      <c r="C3" s="294"/>
      <c r="D3" s="294"/>
      <c r="E3" s="294"/>
      <c r="F3" s="294"/>
      <c r="G3" s="294"/>
      <c r="H3" s="294"/>
      <c r="I3" s="294"/>
      <c r="J3" s="294"/>
      <c r="K3" s="60"/>
      <c r="L3" s="60"/>
    </row>
    <row r="4" spans="1:14" ht="18" customHeight="1">
      <c r="A4" s="284" t="s">
        <v>413</v>
      </c>
      <c r="B4" s="284"/>
      <c r="C4" s="284"/>
      <c r="D4" s="284"/>
      <c r="E4" s="284"/>
      <c r="F4" s="284"/>
      <c r="G4" s="284"/>
      <c r="H4" s="284"/>
      <c r="I4" s="284"/>
      <c r="J4" s="284"/>
      <c r="K4" s="59"/>
      <c r="L4" s="59"/>
    </row>
    <row r="5" spans="1:14" ht="54.75" customHeight="1">
      <c r="A5" s="281" t="s">
        <v>415</v>
      </c>
      <c r="B5" s="281" t="s">
        <v>416</v>
      </c>
      <c r="C5" s="281" t="s">
        <v>417</v>
      </c>
      <c r="D5" s="281"/>
      <c r="E5" s="281" t="s">
        <v>418</v>
      </c>
      <c r="F5" s="281" t="s">
        <v>419</v>
      </c>
      <c r="G5" s="281" t="s">
        <v>506</v>
      </c>
      <c r="H5" s="306"/>
      <c r="I5" s="307"/>
      <c r="J5" s="307"/>
      <c r="K5" s="307"/>
      <c r="L5" s="308"/>
    </row>
    <row r="6" spans="1:14" ht="70.5" customHeight="1">
      <c r="A6" s="281"/>
      <c r="B6" s="281"/>
      <c r="C6" s="16" t="s">
        <v>422</v>
      </c>
      <c r="D6" s="16" t="s">
        <v>423</v>
      </c>
      <c r="E6" s="281"/>
      <c r="F6" s="281"/>
      <c r="G6" s="281"/>
      <c r="H6" s="16" t="s">
        <v>311</v>
      </c>
      <c r="I6" s="16" t="s">
        <v>312</v>
      </c>
      <c r="J6" s="16" t="s">
        <v>313</v>
      </c>
      <c r="K6" s="55" t="s">
        <v>44</v>
      </c>
      <c r="L6" s="55" t="s">
        <v>45</v>
      </c>
    </row>
    <row r="7" spans="1:14">
      <c r="A7" s="31">
        <v>1</v>
      </c>
      <c r="B7" s="31">
        <v>2</v>
      </c>
      <c r="C7" s="31">
        <v>3</v>
      </c>
      <c r="D7" s="31">
        <v>4</v>
      </c>
      <c r="E7" s="31">
        <v>5</v>
      </c>
      <c r="F7" s="31">
        <v>6</v>
      </c>
      <c r="G7" s="31">
        <v>7</v>
      </c>
      <c r="H7" s="31">
        <v>9</v>
      </c>
      <c r="I7" s="31">
        <v>10</v>
      </c>
      <c r="J7" s="31">
        <v>11</v>
      </c>
      <c r="K7" s="31">
        <v>12</v>
      </c>
      <c r="L7" s="31">
        <v>13</v>
      </c>
    </row>
    <row r="8" spans="1:14" ht="129.94999999999999" customHeight="1">
      <c r="A8" s="281">
        <v>1</v>
      </c>
      <c r="B8" s="235" t="s">
        <v>509</v>
      </c>
      <c r="C8" s="286">
        <f>'Приложение №23 (ПП11)'!F14</f>
        <v>1720.3899999999999</v>
      </c>
      <c r="D8" s="104">
        <f>'Приложение №23 (ПП11)'!F15</f>
        <v>18548.599999999999</v>
      </c>
      <c r="E8" s="301" t="s">
        <v>510</v>
      </c>
      <c r="F8" s="302" t="s">
        <v>424</v>
      </c>
      <c r="G8" s="300">
        <v>0</v>
      </c>
      <c r="H8" s="300">
        <v>36</v>
      </c>
      <c r="I8" s="300">
        <v>0</v>
      </c>
      <c r="J8" s="300">
        <v>0</v>
      </c>
      <c r="K8" s="300">
        <v>8</v>
      </c>
      <c r="L8" s="300">
        <v>0</v>
      </c>
    </row>
    <row r="9" spans="1:14" ht="19.5" customHeight="1">
      <c r="A9" s="281"/>
      <c r="B9" s="235"/>
      <c r="C9" s="286"/>
      <c r="D9" s="105" t="s">
        <v>763</v>
      </c>
      <c r="E9" s="301"/>
      <c r="F9" s="302"/>
      <c r="G9" s="300"/>
      <c r="H9" s="300"/>
      <c r="I9" s="300"/>
      <c r="J9" s="300"/>
      <c r="K9" s="300"/>
      <c r="L9" s="300"/>
    </row>
  </sheetData>
  <mergeCells count="22">
    <mergeCell ref="F1:J1"/>
    <mergeCell ref="A2:J2"/>
    <mergeCell ref="A3:J3"/>
    <mergeCell ref="A4:J4"/>
    <mergeCell ref="A5:A6"/>
    <mergeCell ref="B5:B6"/>
    <mergeCell ref="C5:D5"/>
    <mergeCell ref="E5:E6"/>
    <mergeCell ref="F5:F6"/>
    <mergeCell ref="G5:G6"/>
    <mergeCell ref="H5:L5"/>
    <mergeCell ref="A8:A9"/>
    <mergeCell ref="B8:B9"/>
    <mergeCell ref="C8:C9"/>
    <mergeCell ref="E8:E9"/>
    <mergeCell ref="F8:F9"/>
    <mergeCell ref="L8:L9"/>
    <mergeCell ref="G8:G9"/>
    <mergeCell ref="H8:H9"/>
    <mergeCell ref="I8:I9"/>
    <mergeCell ref="J8:J9"/>
    <mergeCell ref="K8:K9"/>
  </mergeCells>
  <printOptions horizontalCentered="1"/>
  <pageMargins left="0.39370078740157483" right="0.39370078740157483" top="0.39370078740157483" bottom="0.39370078740157483" header="0.31496062992125984" footer="0.31496062992125984"/>
  <pageSetup paperSize="9" scale="90" fitToHeight="0" orientation="landscape" horizontalDpi="4294967295" verticalDpi="4294967295" r:id="rId1"/>
</worksheet>
</file>

<file path=xl/worksheets/sheet25.xml><?xml version="1.0" encoding="utf-8"?>
<worksheet xmlns="http://schemas.openxmlformats.org/spreadsheetml/2006/main" xmlns:r="http://schemas.openxmlformats.org/officeDocument/2006/relationships">
  <sheetPr>
    <pageSetUpPr fitToPage="1"/>
  </sheetPr>
  <dimension ref="A1:K563"/>
  <sheetViews>
    <sheetView view="pageBreakPreview" topLeftCell="A368" zoomScale="136" zoomScaleNormal="100" zoomScaleSheetLayoutView="136" workbookViewId="0">
      <selection activeCell="D364" sqref="D364:E364"/>
    </sheetView>
  </sheetViews>
  <sheetFormatPr defaultRowHeight="14.25"/>
  <cols>
    <col min="1" max="1" width="29.875" customWidth="1"/>
    <col min="2" max="2" width="23.125" customWidth="1"/>
    <col min="3" max="3" width="21" customWidth="1"/>
    <col min="4" max="4" width="15" customWidth="1"/>
    <col min="5" max="5" width="11" customWidth="1"/>
    <col min="6" max="6" width="19.875" customWidth="1"/>
    <col min="7" max="7" width="12.25" customWidth="1"/>
    <col min="8" max="8" width="16.125" customWidth="1"/>
    <col min="9" max="9" width="10" bestFit="1" customWidth="1"/>
  </cols>
  <sheetData>
    <row r="1" spans="1:9" ht="34.5" customHeight="1">
      <c r="B1" s="26"/>
      <c r="C1" s="26"/>
      <c r="D1" s="26"/>
      <c r="E1" s="289" t="s">
        <v>520</v>
      </c>
      <c r="F1" s="289"/>
    </row>
    <row r="3" spans="1:9" ht="78.75" customHeight="1">
      <c r="A3" s="340" t="s">
        <v>527</v>
      </c>
      <c r="B3" s="340"/>
      <c r="C3" s="340"/>
      <c r="D3" s="340"/>
      <c r="E3" s="340"/>
      <c r="F3" s="340"/>
    </row>
    <row r="4" spans="1:9" ht="99" customHeight="1">
      <c r="A4" s="164" t="s">
        <v>588</v>
      </c>
      <c r="B4" s="164" t="s">
        <v>590</v>
      </c>
      <c r="C4" s="164" t="s">
        <v>591</v>
      </c>
      <c r="D4" s="341" t="s">
        <v>592</v>
      </c>
      <c r="E4" s="341"/>
      <c r="F4" s="164" t="s">
        <v>593</v>
      </c>
    </row>
    <row r="5" spans="1:9" ht="63.95" customHeight="1">
      <c r="A5" s="147" t="s">
        <v>699</v>
      </c>
      <c r="B5" s="71"/>
      <c r="C5" s="53"/>
      <c r="D5" s="323">
        <f>D6+D16+D17+D27+D28+D36+D37+D45+D46+D56+D57+D67+D68+D78+D79+D82+D83+D93+D94+D104+D105+D115+D116+D126+D128+D138+D140+D150+D151+D159+D166+D170+D173</f>
        <v>533098.53299999994</v>
      </c>
      <c r="E5" s="324"/>
      <c r="F5" s="71"/>
      <c r="H5" s="48"/>
      <c r="I5" s="83"/>
    </row>
    <row r="6" spans="1:9" ht="21" customHeight="1">
      <c r="A6" s="290" t="s">
        <v>550</v>
      </c>
      <c r="B6" s="290" t="s">
        <v>511</v>
      </c>
      <c r="C6" s="235" t="s">
        <v>530</v>
      </c>
      <c r="D6" s="314">
        <f>E8+E9+E10+E11+E12+E13+E14+E15</f>
        <v>166929.97000000003</v>
      </c>
      <c r="E6" s="314"/>
      <c r="F6" s="279" t="s">
        <v>513</v>
      </c>
      <c r="G6" s="48"/>
      <c r="H6" s="48"/>
      <c r="I6" s="48"/>
    </row>
    <row r="7" spans="1:9" ht="22.5" customHeight="1">
      <c r="A7" s="291"/>
      <c r="B7" s="291"/>
      <c r="C7" s="235"/>
      <c r="D7" s="281" t="s">
        <v>355</v>
      </c>
      <c r="E7" s="281"/>
      <c r="F7" s="285"/>
      <c r="G7" s="48"/>
      <c r="H7" s="48"/>
    </row>
    <row r="8" spans="1:9" ht="15.75" customHeight="1">
      <c r="A8" s="291"/>
      <c r="B8" s="291"/>
      <c r="C8" s="235"/>
      <c r="D8" s="16" t="s">
        <v>514</v>
      </c>
      <c r="E8" s="47">
        <v>23013.599999999999</v>
      </c>
      <c r="F8" s="285"/>
      <c r="G8" s="48"/>
      <c r="H8" s="48"/>
    </row>
    <row r="9" spans="1:9" ht="15.75">
      <c r="A9" s="291"/>
      <c r="B9" s="291"/>
      <c r="C9" s="235"/>
      <c r="D9" s="16" t="s">
        <v>515</v>
      </c>
      <c r="E9" s="47">
        <f>21090-3169.53</f>
        <v>17920.47</v>
      </c>
      <c r="F9" s="285"/>
      <c r="G9" s="48"/>
    </row>
    <row r="10" spans="1:9" ht="15.75">
      <c r="A10" s="291"/>
      <c r="B10" s="291"/>
      <c r="C10" s="235"/>
      <c r="D10" s="16" t="s">
        <v>516</v>
      </c>
      <c r="E10" s="47">
        <v>20051.599999999999</v>
      </c>
      <c r="F10" s="285"/>
      <c r="G10" s="48"/>
    </row>
    <row r="11" spans="1:9" ht="15.75">
      <c r="A11" s="291"/>
      <c r="B11" s="291"/>
      <c r="C11" s="235"/>
      <c r="D11" s="16" t="s">
        <v>517</v>
      </c>
      <c r="E11" s="47">
        <v>43417.4</v>
      </c>
      <c r="F11" s="285"/>
      <c r="G11" s="48"/>
    </row>
    <row r="12" spans="1:9" ht="15.75">
      <c r="A12" s="291"/>
      <c r="B12" s="291"/>
      <c r="C12" s="235"/>
      <c r="D12" s="16" t="s">
        <v>518</v>
      </c>
      <c r="E12" s="47">
        <f>17773.4+7176.7</f>
        <v>24950.100000000002</v>
      </c>
      <c r="F12" s="285"/>
      <c r="G12" s="48"/>
    </row>
    <row r="13" spans="1:9" ht="15.75">
      <c r="A13" s="291"/>
      <c r="B13" s="291"/>
      <c r="C13" s="235"/>
      <c r="D13" s="55" t="s">
        <v>519</v>
      </c>
      <c r="E13" s="47">
        <f>14456.5+0.1</f>
        <v>14456.6</v>
      </c>
      <c r="F13" s="285"/>
      <c r="G13" s="48"/>
    </row>
    <row r="14" spans="1:9" ht="15.75">
      <c r="A14" s="291"/>
      <c r="B14" s="291"/>
      <c r="C14" s="235"/>
      <c r="D14" s="55" t="s">
        <v>544</v>
      </c>
      <c r="E14" s="47">
        <v>10807.6</v>
      </c>
      <c r="F14" s="285"/>
      <c r="G14" s="48"/>
    </row>
    <row r="15" spans="1:9" ht="15.75">
      <c r="A15" s="291"/>
      <c r="B15" s="292"/>
      <c r="C15" s="235"/>
      <c r="D15" s="55" t="s">
        <v>545</v>
      </c>
      <c r="E15" s="47">
        <f>12312.5+0.1</f>
        <v>12312.6</v>
      </c>
      <c r="F15" s="285"/>
    </row>
    <row r="16" spans="1:9" ht="32.25" customHeight="1">
      <c r="A16" s="292"/>
      <c r="B16" s="35" t="s">
        <v>529</v>
      </c>
      <c r="C16" s="34" t="s">
        <v>530</v>
      </c>
      <c r="D16" s="336">
        <v>0</v>
      </c>
      <c r="E16" s="337"/>
      <c r="F16" s="280"/>
    </row>
    <row r="17" spans="1:6" ht="25.5" customHeight="1">
      <c r="A17" s="235" t="s">
        <v>531</v>
      </c>
      <c r="B17" s="290" t="s">
        <v>511</v>
      </c>
      <c r="C17" s="235" t="s">
        <v>512</v>
      </c>
      <c r="D17" s="314">
        <f>E19+E20+E21+E22+E23+E24+E25+E26</f>
        <v>44644.899999999994</v>
      </c>
      <c r="E17" s="314"/>
      <c r="F17" s="281" t="s">
        <v>513</v>
      </c>
    </row>
    <row r="18" spans="1:6" ht="15.75">
      <c r="A18" s="235"/>
      <c r="B18" s="291"/>
      <c r="C18" s="235"/>
      <c r="D18" s="281" t="s">
        <v>355</v>
      </c>
      <c r="E18" s="281"/>
      <c r="F18" s="281"/>
    </row>
    <row r="19" spans="1:6" ht="15.75">
      <c r="A19" s="235"/>
      <c r="B19" s="291"/>
      <c r="C19" s="235"/>
      <c r="D19" s="16" t="s">
        <v>514</v>
      </c>
      <c r="E19" s="47">
        <v>3397.9</v>
      </c>
      <c r="F19" s="281"/>
    </row>
    <row r="20" spans="1:6" ht="15.75">
      <c r="A20" s="235"/>
      <c r="B20" s="291"/>
      <c r="C20" s="235"/>
      <c r="D20" s="16" t="s">
        <v>515</v>
      </c>
      <c r="E20" s="47">
        <f>6000-4000</f>
        <v>2000</v>
      </c>
      <c r="F20" s="281"/>
    </row>
    <row r="21" spans="1:6" ht="15.75">
      <c r="A21" s="235"/>
      <c r="B21" s="291"/>
      <c r="C21" s="235"/>
      <c r="D21" s="16" t="s">
        <v>516</v>
      </c>
      <c r="E21" s="47">
        <v>5081.3</v>
      </c>
      <c r="F21" s="281"/>
    </row>
    <row r="22" spans="1:6" ht="15.75">
      <c r="A22" s="235"/>
      <c r="B22" s="291"/>
      <c r="C22" s="235"/>
      <c r="D22" s="16" t="s">
        <v>517</v>
      </c>
      <c r="E22" s="47">
        <v>5081.3</v>
      </c>
      <c r="F22" s="281"/>
    </row>
    <row r="23" spans="1:6" ht="15.75">
      <c r="A23" s="235"/>
      <c r="B23" s="291"/>
      <c r="C23" s="235"/>
      <c r="D23" s="16" t="s">
        <v>518</v>
      </c>
      <c r="E23" s="47">
        <f>5413.2+602.5</f>
        <v>6015.7</v>
      </c>
      <c r="F23" s="281"/>
    </row>
    <row r="24" spans="1:6" ht="15.75">
      <c r="A24" s="235"/>
      <c r="B24" s="291"/>
      <c r="C24" s="235"/>
      <c r="D24" s="55" t="s">
        <v>519</v>
      </c>
      <c r="E24" s="47">
        <f>12015.7+103.8+122.8</f>
        <v>12242.3</v>
      </c>
      <c r="F24" s="281"/>
    </row>
    <row r="25" spans="1:6" ht="15.75">
      <c r="A25" s="235"/>
      <c r="B25" s="291"/>
      <c r="C25" s="235"/>
      <c r="D25" s="55" t="s">
        <v>544</v>
      </c>
      <c r="E25" s="47">
        <v>5413.2</v>
      </c>
      <c r="F25" s="281"/>
    </row>
    <row r="26" spans="1:6" ht="15.75">
      <c r="A26" s="235"/>
      <c r="B26" s="292"/>
      <c r="C26" s="235"/>
      <c r="D26" s="16" t="s">
        <v>545</v>
      </c>
      <c r="E26" s="47">
        <v>5413.2</v>
      </c>
      <c r="F26" s="281"/>
    </row>
    <row r="27" spans="1:6" ht="36" customHeight="1">
      <c r="A27" s="235"/>
      <c r="B27" s="28" t="s">
        <v>529</v>
      </c>
      <c r="C27" s="34" t="s">
        <v>512</v>
      </c>
      <c r="D27" s="334">
        <v>0</v>
      </c>
      <c r="E27" s="334"/>
      <c r="F27" s="281"/>
    </row>
    <row r="28" spans="1:6" ht="15.75">
      <c r="A28" s="235" t="s">
        <v>532</v>
      </c>
      <c r="B28" s="290" t="s">
        <v>511</v>
      </c>
      <c r="C28" s="235" t="s">
        <v>512</v>
      </c>
      <c r="D28" s="314">
        <f>E30+E31+E32+E33+E34+E35</f>
        <v>5964.2999999999993</v>
      </c>
      <c r="E28" s="314"/>
      <c r="F28" s="281" t="s">
        <v>513</v>
      </c>
    </row>
    <row r="29" spans="1:6" ht="25.5" customHeight="1">
      <c r="A29" s="235"/>
      <c r="B29" s="291"/>
      <c r="C29" s="235"/>
      <c r="D29" s="281" t="s">
        <v>355</v>
      </c>
      <c r="E29" s="281"/>
      <c r="F29" s="281"/>
    </row>
    <row r="30" spans="1:6" ht="15.75">
      <c r="A30" s="235"/>
      <c r="B30" s="291"/>
      <c r="C30" s="235"/>
      <c r="D30" s="16" t="s">
        <v>514</v>
      </c>
      <c r="E30" s="47">
        <v>2742.1</v>
      </c>
      <c r="F30" s="281"/>
    </row>
    <row r="31" spans="1:6" ht="15.75">
      <c r="A31" s="235"/>
      <c r="B31" s="291"/>
      <c r="C31" s="235"/>
      <c r="D31" s="16" t="s">
        <v>515</v>
      </c>
      <c r="E31" s="47">
        <v>3222.2</v>
      </c>
      <c r="F31" s="281"/>
    </row>
    <row r="32" spans="1:6" ht="15.75" customHeight="1">
      <c r="A32" s="235"/>
      <c r="B32" s="291"/>
      <c r="C32" s="235"/>
      <c r="D32" s="16" t="s">
        <v>516</v>
      </c>
      <c r="E32" s="47">
        <v>0</v>
      </c>
      <c r="F32" s="281"/>
    </row>
    <row r="33" spans="1:8" ht="15.75">
      <c r="A33" s="235"/>
      <c r="B33" s="291"/>
      <c r="C33" s="235"/>
      <c r="D33" s="16" t="s">
        <v>517</v>
      </c>
      <c r="E33" s="47">
        <v>0</v>
      </c>
      <c r="F33" s="281"/>
    </row>
    <row r="34" spans="1:8" ht="15.75">
      <c r="A34" s="235"/>
      <c r="B34" s="291"/>
      <c r="C34" s="235"/>
      <c r="D34" s="16" t="s">
        <v>518</v>
      </c>
      <c r="E34" s="47">
        <v>0</v>
      </c>
      <c r="F34" s="281"/>
    </row>
    <row r="35" spans="1:8" ht="15.75">
      <c r="A35" s="235"/>
      <c r="B35" s="292"/>
      <c r="C35" s="235"/>
      <c r="D35" s="16" t="s">
        <v>519</v>
      </c>
      <c r="E35" s="47">
        <v>0</v>
      </c>
      <c r="F35" s="281"/>
    </row>
    <row r="36" spans="1:8" ht="34.5" customHeight="1">
      <c r="A36" s="235"/>
      <c r="B36" s="28" t="s">
        <v>529</v>
      </c>
      <c r="C36" s="34" t="s">
        <v>512</v>
      </c>
      <c r="D36" s="334">
        <v>0</v>
      </c>
      <c r="E36" s="334"/>
      <c r="F36" s="281"/>
    </row>
    <row r="37" spans="1:8" ht="25.5" customHeight="1">
      <c r="A37" s="235" t="s">
        <v>533</v>
      </c>
      <c r="B37" s="290" t="s">
        <v>511</v>
      </c>
      <c r="C37" s="235" t="s">
        <v>512</v>
      </c>
      <c r="D37" s="314">
        <f>E39+E40+E41+E42+E43+E44</f>
        <v>1025.3</v>
      </c>
      <c r="E37" s="314"/>
      <c r="F37" s="281" t="s">
        <v>513</v>
      </c>
    </row>
    <row r="38" spans="1:8" ht="19.5" customHeight="1">
      <c r="A38" s="235"/>
      <c r="B38" s="291"/>
      <c r="C38" s="235"/>
      <c r="D38" s="281" t="s">
        <v>355</v>
      </c>
      <c r="E38" s="281"/>
      <c r="F38" s="281"/>
    </row>
    <row r="39" spans="1:8" ht="15.75">
      <c r="A39" s="235"/>
      <c r="B39" s="291"/>
      <c r="C39" s="235"/>
      <c r="D39" s="16" t="s">
        <v>514</v>
      </c>
      <c r="E39" s="47">
        <v>0</v>
      </c>
      <c r="F39" s="281"/>
    </row>
    <row r="40" spans="1:8" ht="15.75">
      <c r="A40" s="235"/>
      <c r="B40" s="291"/>
      <c r="C40" s="235"/>
      <c r="D40" s="16" t="s">
        <v>515</v>
      </c>
      <c r="E40" s="47">
        <v>1025.3</v>
      </c>
      <c r="F40" s="281"/>
    </row>
    <row r="41" spans="1:8" ht="15.75" customHeight="1">
      <c r="A41" s="235"/>
      <c r="B41" s="291"/>
      <c r="C41" s="235"/>
      <c r="D41" s="16" t="s">
        <v>516</v>
      </c>
      <c r="E41" s="47">
        <v>0</v>
      </c>
      <c r="F41" s="281"/>
    </row>
    <row r="42" spans="1:8" ht="15.75">
      <c r="A42" s="235"/>
      <c r="B42" s="291"/>
      <c r="C42" s="235"/>
      <c r="D42" s="16" t="s">
        <v>517</v>
      </c>
      <c r="E42" s="47">
        <v>0</v>
      </c>
      <c r="F42" s="281"/>
    </row>
    <row r="43" spans="1:8" ht="15.75">
      <c r="A43" s="235"/>
      <c r="B43" s="291"/>
      <c r="C43" s="235"/>
      <c r="D43" s="16" t="s">
        <v>518</v>
      </c>
      <c r="E43" s="47">
        <v>0</v>
      </c>
      <c r="F43" s="281"/>
      <c r="H43" s="129"/>
    </row>
    <row r="44" spans="1:8" ht="15.75">
      <c r="A44" s="235"/>
      <c r="B44" s="292"/>
      <c r="C44" s="235"/>
      <c r="D44" s="16" t="s">
        <v>519</v>
      </c>
      <c r="E44" s="47">
        <v>0</v>
      </c>
      <c r="F44" s="281"/>
      <c r="H44" s="130"/>
    </row>
    <row r="45" spans="1:8" ht="33.75" customHeight="1">
      <c r="A45" s="235"/>
      <c r="B45" s="28" t="s">
        <v>529</v>
      </c>
      <c r="C45" s="34" t="s">
        <v>512</v>
      </c>
      <c r="D45" s="334">
        <v>0</v>
      </c>
      <c r="E45" s="334"/>
      <c r="F45" s="281"/>
      <c r="H45" s="131"/>
    </row>
    <row r="46" spans="1:8" ht="15.75">
      <c r="A46" s="235" t="s">
        <v>549</v>
      </c>
      <c r="B46" s="290" t="s">
        <v>511</v>
      </c>
      <c r="C46" s="235" t="s">
        <v>512</v>
      </c>
      <c r="D46" s="314">
        <f>E48+E49+E50+E51+E52+E53+E54+E55</f>
        <v>5872</v>
      </c>
      <c r="E46" s="314"/>
      <c r="F46" s="281" t="s">
        <v>513</v>
      </c>
    </row>
    <row r="47" spans="1:8" ht="15.75">
      <c r="A47" s="235"/>
      <c r="B47" s="291"/>
      <c r="C47" s="235"/>
      <c r="D47" s="281" t="s">
        <v>355</v>
      </c>
      <c r="E47" s="281"/>
      <c r="F47" s="281"/>
    </row>
    <row r="48" spans="1:8" ht="15.75">
      <c r="A48" s="235"/>
      <c r="B48" s="291"/>
      <c r="C48" s="235"/>
      <c r="D48" s="16" t="s">
        <v>514</v>
      </c>
      <c r="E48" s="47">
        <v>0</v>
      </c>
      <c r="F48" s="281"/>
    </row>
    <row r="49" spans="1:6" ht="15.75">
      <c r="A49" s="235"/>
      <c r="B49" s="291"/>
      <c r="C49" s="235"/>
      <c r="D49" s="16" t="s">
        <v>515</v>
      </c>
      <c r="E49" s="47">
        <v>1049.3</v>
      </c>
      <c r="F49" s="281"/>
    </row>
    <row r="50" spans="1:6" ht="15.75">
      <c r="A50" s="235"/>
      <c r="B50" s="291"/>
      <c r="C50" s="235"/>
      <c r="D50" s="16" t="s">
        <v>516</v>
      </c>
      <c r="E50" s="47">
        <v>1864.5</v>
      </c>
      <c r="F50" s="281"/>
    </row>
    <row r="51" spans="1:6" ht="15.75">
      <c r="A51" s="235"/>
      <c r="B51" s="291"/>
      <c r="C51" s="235"/>
      <c r="D51" s="16" t="s">
        <v>517</v>
      </c>
      <c r="E51" s="47">
        <v>400</v>
      </c>
      <c r="F51" s="281"/>
    </row>
    <row r="52" spans="1:6" ht="15.75">
      <c r="A52" s="235"/>
      <c r="B52" s="291"/>
      <c r="C52" s="235"/>
      <c r="D52" s="16" t="s">
        <v>518</v>
      </c>
      <c r="E52" s="47">
        <v>300</v>
      </c>
      <c r="F52" s="281"/>
    </row>
    <row r="53" spans="1:6" ht="15.75">
      <c r="A53" s="235"/>
      <c r="B53" s="291"/>
      <c r="C53" s="235"/>
      <c r="D53" s="55" t="s">
        <v>519</v>
      </c>
      <c r="E53" s="47">
        <v>1178.2</v>
      </c>
      <c r="F53" s="281"/>
    </row>
    <row r="54" spans="1:6" ht="15.75">
      <c r="A54" s="235"/>
      <c r="B54" s="291"/>
      <c r="C54" s="235"/>
      <c r="D54" s="55" t="s">
        <v>544</v>
      </c>
      <c r="E54" s="47">
        <f>300+480</f>
        <v>780</v>
      </c>
      <c r="F54" s="281"/>
    </row>
    <row r="55" spans="1:6" ht="15.75">
      <c r="A55" s="235"/>
      <c r="B55" s="292"/>
      <c r="C55" s="235"/>
      <c r="D55" s="16" t="s">
        <v>545</v>
      </c>
      <c r="E55" s="47">
        <v>300</v>
      </c>
      <c r="F55" s="281"/>
    </row>
    <row r="56" spans="1:6" ht="34.5" customHeight="1">
      <c r="A56" s="235"/>
      <c r="B56" s="28" t="s">
        <v>529</v>
      </c>
      <c r="C56" s="34" t="s">
        <v>512</v>
      </c>
      <c r="D56" s="334">
        <v>0</v>
      </c>
      <c r="E56" s="334"/>
      <c r="F56" s="281"/>
    </row>
    <row r="57" spans="1:6" ht="15.75">
      <c r="A57" s="290" t="s">
        <v>548</v>
      </c>
      <c r="B57" s="290" t="s">
        <v>511</v>
      </c>
      <c r="C57" s="235" t="s">
        <v>512</v>
      </c>
      <c r="D57" s="338">
        <f>E59+E60+E61+E62+E63+E64+E65+E66</f>
        <v>33468.33</v>
      </c>
      <c r="E57" s="339"/>
      <c r="F57" s="279" t="s">
        <v>513</v>
      </c>
    </row>
    <row r="58" spans="1:6" ht="22.5" customHeight="1">
      <c r="A58" s="291"/>
      <c r="B58" s="291"/>
      <c r="C58" s="235"/>
      <c r="D58" s="306" t="s">
        <v>355</v>
      </c>
      <c r="E58" s="308"/>
      <c r="F58" s="285"/>
    </row>
    <row r="59" spans="1:6" ht="15.75">
      <c r="A59" s="291"/>
      <c r="B59" s="291"/>
      <c r="C59" s="235"/>
      <c r="D59" s="16" t="s">
        <v>514</v>
      </c>
      <c r="E59" s="47">
        <v>578.6</v>
      </c>
      <c r="F59" s="285"/>
    </row>
    <row r="60" spans="1:6" ht="15.75">
      <c r="A60" s="291"/>
      <c r="B60" s="291"/>
      <c r="C60" s="235"/>
      <c r="D60" s="16" t="s">
        <v>515</v>
      </c>
      <c r="E60" s="47">
        <v>1078.5999999999999</v>
      </c>
      <c r="F60" s="285"/>
    </row>
    <row r="61" spans="1:6" ht="15.75">
      <c r="A61" s="291"/>
      <c r="B61" s="291"/>
      <c r="C61" s="235"/>
      <c r="D61" s="16" t="s">
        <v>516</v>
      </c>
      <c r="E61" s="47">
        <v>1578.6</v>
      </c>
      <c r="F61" s="285"/>
    </row>
    <row r="62" spans="1:6" ht="15.75">
      <c r="A62" s="291"/>
      <c r="B62" s="291"/>
      <c r="C62" s="235"/>
      <c r="D62" s="16" t="s">
        <v>517</v>
      </c>
      <c r="E62" s="47">
        <v>4472</v>
      </c>
      <c r="F62" s="285"/>
    </row>
    <row r="63" spans="1:6" ht="15.75">
      <c r="A63" s="291"/>
      <c r="B63" s="291"/>
      <c r="C63" s="235"/>
      <c r="D63" s="16" t="s">
        <v>518</v>
      </c>
      <c r="E63" s="47">
        <v>6690.4</v>
      </c>
      <c r="F63" s="285"/>
    </row>
    <row r="64" spans="1:6" ht="15.75">
      <c r="A64" s="291"/>
      <c r="B64" s="291"/>
      <c r="C64" s="235"/>
      <c r="D64" s="55" t="s">
        <v>519</v>
      </c>
      <c r="E64" s="132">
        <f>8715.5+5800-260.87</f>
        <v>14254.63</v>
      </c>
      <c r="F64" s="285"/>
    </row>
    <row r="65" spans="1:6" ht="15.75">
      <c r="A65" s="291"/>
      <c r="B65" s="291"/>
      <c r="C65" s="235"/>
      <c r="D65" s="55" t="s">
        <v>544</v>
      </c>
      <c r="E65" s="47">
        <v>0</v>
      </c>
      <c r="F65" s="285"/>
    </row>
    <row r="66" spans="1:6" ht="15.75">
      <c r="A66" s="291"/>
      <c r="B66" s="292"/>
      <c r="C66" s="235"/>
      <c r="D66" s="16" t="s">
        <v>545</v>
      </c>
      <c r="E66" s="47">
        <v>4815.5</v>
      </c>
      <c r="F66" s="285"/>
    </row>
    <row r="67" spans="1:6" ht="35.25" customHeight="1">
      <c r="A67" s="292"/>
      <c r="B67" s="28" t="s">
        <v>529</v>
      </c>
      <c r="C67" s="34" t="s">
        <v>512</v>
      </c>
      <c r="D67" s="336">
        <v>0</v>
      </c>
      <c r="E67" s="337"/>
      <c r="F67" s="280"/>
    </row>
    <row r="68" spans="1:6" ht="15.75">
      <c r="A68" s="290" t="s">
        <v>547</v>
      </c>
      <c r="B68" s="290" t="s">
        <v>511</v>
      </c>
      <c r="C68" s="235" t="s">
        <v>512</v>
      </c>
      <c r="D68" s="323">
        <f>E70+E71+E72+E73+E74+E75+E76+E77</f>
        <v>33193.799999999996</v>
      </c>
      <c r="E68" s="324"/>
      <c r="F68" s="279" t="s">
        <v>513</v>
      </c>
    </row>
    <row r="69" spans="1:6" ht="24" customHeight="1">
      <c r="A69" s="291"/>
      <c r="B69" s="291"/>
      <c r="C69" s="235"/>
      <c r="D69" s="306" t="s">
        <v>355</v>
      </c>
      <c r="E69" s="308"/>
      <c r="F69" s="285"/>
    </row>
    <row r="70" spans="1:6" ht="15.75">
      <c r="A70" s="291"/>
      <c r="B70" s="291"/>
      <c r="C70" s="235"/>
      <c r="D70" s="16" t="s">
        <v>514</v>
      </c>
      <c r="E70" s="127">
        <v>1958.4</v>
      </c>
      <c r="F70" s="285"/>
    </row>
    <row r="71" spans="1:6" ht="15.75">
      <c r="A71" s="291"/>
      <c r="B71" s="291"/>
      <c r="C71" s="235"/>
      <c r="D71" s="16" t="s">
        <v>515</v>
      </c>
      <c r="E71" s="127">
        <v>2057.5</v>
      </c>
      <c r="F71" s="285"/>
    </row>
    <row r="72" spans="1:6" ht="15.75">
      <c r="A72" s="291"/>
      <c r="B72" s="291"/>
      <c r="C72" s="235"/>
      <c r="D72" s="16" t="s">
        <v>516</v>
      </c>
      <c r="E72" s="127">
        <v>4235.8999999999996</v>
      </c>
      <c r="F72" s="285"/>
    </row>
    <row r="73" spans="1:6" ht="15.75">
      <c r="A73" s="291"/>
      <c r="B73" s="291"/>
      <c r="C73" s="235"/>
      <c r="D73" s="16" t="s">
        <v>517</v>
      </c>
      <c r="E73" s="127">
        <v>2730.3</v>
      </c>
      <c r="F73" s="285"/>
    </row>
    <row r="74" spans="1:6" ht="15.75">
      <c r="A74" s="291"/>
      <c r="B74" s="291"/>
      <c r="C74" s="235"/>
      <c r="D74" s="16" t="s">
        <v>518</v>
      </c>
      <c r="E74" s="102">
        <v>3104.2</v>
      </c>
      <c r="F74" s="285"/>
    </row>
    <row r="75" spans="1:6" ht="15.75">
      <c r="A75" s="291"/>
      <c r="B75" s="291"/>
      <c r="C75" s="235"/>
      <c r="D75" s="55" t="s">
        <v>519</v>
      </c>
      <c r="E75" s="102">
        <f>3926.5+427.9</f>
        <v>4354.3999999999996</v>
      </c>
      <c r="F75" s="285"/>
    </row>
    <row r="76" spans="1:6" ht="15.75">
      <c r="A76" s="291"/>
      <c r="B76" s="291"/>
      <c r="C76" s="235"/>
      <c r="D76" s="55" t="s">
        <v>544</v>
      </c>
      <c r="E76" s="102">
        <v>11648.9</v>
      </c>
      <c r="F76" s="285"/>
    </row>
    <row r="77" spans="1:6" ht="15.75">
      <c r="A77" s="291"/>
      <c r="B77" s="292"/>
      <c r="C77" s="235"/>
      <c r="D77" s="16" t="s">
        <v>545</v>
      </c>
      <c r="E77" s="102">
        <v>3104.2</v>
      </c>
      <c r="F77" s="285"/>
    </row>
    <row r="78" spans="1:6" ht="34.5" customHeight="1">
      <c r="A78" s="292"/>
      <c r="B78" s="28" t="s">
        <v>529</v>
      </c>
      <c r="C78" s="34" t="s">
        <v>512</v>
      </c>
      <c r="D78" s="336">
        <v>0</v>
      </c>
      <c r="E78" s="337"/>
      <c r="F78" s="280"/>
    </row>
    <row r="79" spans="1:6" ht="23.25" customHeight="1">
      <c r="A79" s="290" t="s">
        <v>730</v>
      </c>
      <c r="B79" s="290" t="s">
        <v>511</v>
      </c>
      <c r="C79" s="235" t="s">
        <v>512</v>
      </c>
      <c r="D79" s="323">
        <f>E81</f>
        <v>2380.3000000000002</v>
      </c>
      <c r="E79" s="324"/>
      <c r="F79" s="279" t="s">
        <v>513</v>
      </c>
    </row>
    <row r="80" spans="1:6" ht="15.75">
      <c r="A80" s="291"/>
      <c r="B80" s="291"/>
      <c r="C80" s="235"/>
      <c r="D80" s="306" t="s">
        <v>355</v>
      </c>
      <c r="E80" s="308"/>
      <c r="F80" s="285"/>
    </row>
    <row r="81" spans="1:6" ht="15.75">
      <c r="A81" s="291"/>
      <c r="B81" s="292"/>
      <c r="C81" s="235"/>
      <c r="D81" s="16" t="s">
        <v>519</v>
      </c>
      <c r="E81" s="47">
        <v>2380.3000000000002</v>
      </c>
      <c r="F81" s="285"/>
    </row>
    <row r="82" spans="1:6" ht="31.5">
      <c r="A82" s="292"/>
      <c r="B82" s="28" t="s">
        <v>529</v>
      </c>
      <c r="C82" s="34" t="s">
        <v>512</v>
      </c>
      <c r="D82" s="336">
        <v>0</v>
      </c>
      <c r="E82" s="337"/>
      <c r="F82" s="280"/>
    </row>
    <row r="83" spans="1:6" ht="24" customHeight="1">
      <c r="A83" s="290" t="s">
        <v>731</v>
      </c>
      <c r="B83" s="290" t="s">
        <v>511</v>
      </c>
      <c r="C83" s="235" t="s">
        <v>512</v>
      </c>
      <c r="D83" s="323">
        <f>E85+E86+E87+E88+E89+E90+E91+E92</f>
        <v>27451.3</v>
      </c>
      <c r="E83" s="324"/>
      <c r="F83" s="279" t="s">
        <v>513</v>
      </c>
    </row>
    <row r="84" spans="1:6" ht="17.45" customHeight="1">
      <c r="A84" s="291"/>
      <c r="B84" s="291"/>
      <c r="C84" s="235"/>
      <c r="D84" s="306" t="s">
        <v>355</v>
      </c>
      <c r="E84" s="308"/>
      <c r="F84" s="285"/>
    </row>
    <row r="85" spans="1:6" ht="15.75">
      <c r="A85" s="291"/>
      <c r="B85" s="291"/>
      <c r="C85" s="235"/>
      <c r="D85" s="16" t="s">
        <v>514</v>
      </c>
      <c r="E85" s="102">
        <v>2622.3</v>
      </c>
      <c r="F85" s="285"/>
    </row>
    <row r="86" spans="1:6" ht="15.75">
      <c r="A86" s="291"/>
      <c r="B86" s="291"/>
      <c r="C86" s="235"/>
      <c r="D86" s="16" t="s">
        <v>515</v>
      </c>
      <c r="E86" s="102">
        <f>2007.7-370.6</f>
        <v>1637.1</v>
      </c>
      <c r="F86" s="285"/>
    </row>
    <row r="87" spans="1:6" ht="15.75">
      <c r="A87" s="291"/>
      <c r="B87" s="291"/>
      <c r="C87" s="235"/>
      <c r="D87" s="16" t="s">
        <v>516</v>
      </c>
      <c r="E87" s="102">
        <v>5695.3</v>
      </c>
      <c r="F87" s="285"/>
    </row>
    <row r="88" spans="1:6" ht="15.75">
      <c r="A88" s="291"/>
      <c r="B88" s="291"/>
      <c r="C88" s="235"/>
      <c r="D88" s="16" t="s">
        <v>517</v>
      </c>
      <c r="E88" s="102">
        <v>3827.7</v>
      </c>
      <c r="F88" s="285"/>
    </row>
    <row r="89" spans="1:6" ht="15.75">
      <c r="A89" s="291"/>
      <c r="B89" s="291"/>
      <c r="C89" s="235"/>
      <c r="D89" s="16" t="s">
        <v>518</v>
      </c>
      <c r="E89" s="102">
        <f>5519.8+800</f>
        <v>6319.8</v>
      </c>
      <c r="F89" s="285"/>
    </row>
    <row r="90" spans="1:6" ht="15.75">
      <c r="A90" s="291"/>
      <c r="B90" s="291"/>
      <c r="C90" s="235"/>
      <c r="D90" s="55" t="s">
        <v>519</v>
      </c>
      <c r="E90" s="102">
        <f>4118.3+600</f>
        <v>4718.3</v>
      </c>
      <c r="F90" s="285"/>
    </row>
    <row r="91" spans="1:6" ht="15.75">
      <c r="A91" s="291"/>
      <c r="B91" s="291"/>
      <c r="C91" s="235"/>
      <c r="D91" s="55" t="s">
        <v>544</v>
      </c>
      <c r="E91" s="102">
        <v>200</v>
      </c>
      <c r="F91" s="285"/>
    </row>
    <row r="92" spans="1:6" ht="15.75">
      <c r="A92" s="291"/>
      <c r="B92" s="292"/>
      <c r="C92" s="235"/>
      <c r="D92" s="16" t="s">
        <v>545</v>
      </c>
      <c r="E92" s="102">
        <f>2230.8+200</f>
        <v>2430.8000000000002</v>
      </c>
      <c r="F92" s="285"/>
    </row>
    <row r="93" spans="1:6" ht="31.5">
      <c r="A93" s="292"/>
      <c r="B93" s="28" t="s">
        <v>529</v>
      </c>
      <c r="C93" s="34" t="s">
        <v>512</v>
      </c>
      <c r="D93" s="336">
        <v>0</v>
      </c>
      <c r="E93" s="337"/>
      <c r="F93" s="280"/>
    </row>
    <row r="94" spans="1:6" ht="24" customHeight="1">
      <c r="A94" s="290" t="s">
        <v>735</v>
      </c>
      <c r="B94" s="290" t="s">
        <v>511</v>
      </c>
      <c r="C94" s="235" t="s">
        <v>512</v>
      </c>
      <c r="D94" s="323">
        <f>E96+E97+E98+E99+E100+E101+E102+E103</f>
        <v>4120.8</v>
      </c>
      <c r="E94" s="324"/>
      <c r="F94" s="279" t="s">
        <v>513</v>
      </c>
    </row>
    <row r="95" spans="1:6" ht="19.5" customHeight="1">
      <c r="A95" s="291"/>
      <c r="B95" s="291"/>
      <c r="C95" s="235"/>
      <c r="D95" s="306" t="s">
        <v>355</v>
      </c>
      <c r="E95" s="308"/>
      <c r="F95" s="285"/>
    </row>
    <row r="96" spans="1:6" ht="15.75">
      <c r="A96" s="291"/>
      <c r="B96" s="291"/>
      <c r="C96" s="235"/>
      <c r="D96" s="16" t="s">
        <v>514</v>
      </c>
      <c r="E96" s="47">
        <v>1080</v>
      </c>
      <c r="F96" s="285"/>
    </row>
    <row r="97" spans="1:6" ht="15.75">
      <c r="A97" s="291"/>
      <c r="B97" s="291"/>
      <c r="C97" s="235"/>
      <c r="D97" s="16" t="s">
        <v>515</v>
      </c>
      <c r="E97" s="47">
        <v>652</v>
      </c>
      <c r="F97" s="285"/>
    </row>
    <row r="98" spans="1:6" ht="15.75">
      <c r="A98" s="291"/>
      <c r="B98" s="291"/>
      <c r="C98" s="235"/>
      <c r="D98" s="16" t="s">
        <v>516</v>
      </c>
      <c r="E98" s="47">
        <v>149.80000000000001</v>
      </c>
      <c r="F98" s="285"/>
    </row>
    <row r="99" spans="1:6" ht="15.75">
      <c r="A99" s="291"/>
      <c r="B99" s="291"/>
      <c r="C99" s="235"/>
      <c r="D99" s="16" t="s">
        <v>517</v>
      </c>
      <c r="E99" s="47">
        <v>111.6</v>
      </c>
      <c r="F99" s="285"/>
    </row>
    <row r="100" spans="1:6" ht="15.75">
      <c r="A100" s="291"/>
      <c r="B100" s="291"/>
      <c r="C100" s="235"/>
      <c r="D100" s="16" t="s">
        <v>518</v>
      </c>
      <c r="E100" s="47">
        <v>183.6</v>
      </c>
      <c r="F100" s="285"/>
    </row>
    <row r="101" spans="1:6" ht="15.75">
      <c r="A101" s="291"/>
      <c r="B101" s="291"/>
      <c r="C101" s="235"/>
      <c r="D101" s="55" t="s">
        <v>519</v>
      </c>
      <c r="E101" s="47">
        <v>1500</v>
      </c>
      <c r="F101" s="285"/>
    </row>
    <row r="102" spans="1:6" ht="15.75">
      <c r="A102" s="291"/>
      <c r="B102" s="291"/>
      <c r="C102" s="235"/>
      <c r="D102" s="55" t="s">
        <v>544</v>
      </c>
      <c r="E102" s="47">
        <v>221.9</v>
      </c>
      <c r="F102" s="285"/>
    </row>
    <row r="103" spans="1:6" ht="15.75">
      <c r="A103" s="291"/>
      <c r="B103" s="292"/>
      <c r="C103" s="235"/>
      <c r="D103" s="16" t="s">
        <v>545</v>
      </c>
      <c r="E103" s="47">
        <v>221.9</v>
      </c>
      <c r="F103" s="285"/>
    </row>
    <row r="104" spans="1:6" ht="33.75" customHeight="1">
      <c r="A104" s="292"/>
      <c r="B104" s="28" t="s">
        <v>529</v>
      </c>
      <c r="C104" s="34" t="s">
        <v>512</v>
      </c>
      <c r="D104" s="336">
        <v>0</v>
      </c>
      <c r="E104" s="337"/>
      <c r="F104" s="280"/>
    </row>
    <row r="105" spans="1:6" ht="15.75">
      <c r="A105" s="290" t="s">
        <v>734</v>
      </c>
      <c r="B105" s="290" t="s">
        <v>511</v>
      </c>
      <c r="C105" s="235" t="s">
        <v>512</v>
      </c>
      <c r="D105" s="323">
        <f>E107+E108+E109+E110+E111+E112+E113+E114</f>
        <v>26422.799999999996</v>
      </c>
      <c r="E105" s="324"/>
      <c r="F105" s="279" t="s">
        <v>513</v>
      </c>
    </row>
    <row r="106" spans="1:6" ht="20.25" customHeight="1">
      <c r="A106" s="291"/>
      <c r="B106" s="291"/>
      <c r="C106" s="235"/>
      <c r="D106" s="306" t="s">
        <v>355</v>
      </c>
      <c r="E106" s="308"/>
      <c r="F106" s="285"/>
    </row>
    <row r="107" spans="1:6" ht="15.75">
      <c r="A107" s="291"/>
      <c r="B107" s="291"/>
      <c r="C107" s="235"/>
      <c r="D107" s="16" t="s">
        <v>514</v>
      </c>
      <c r="E107" s="47">
        <v>2400</v>
      </c>
      <c r="F107" s="285"/>
    </row>
    <row r="108" spans="1:6" ht="15.75">
      <c r="A108" s="291"/>
      <c r="B108" s="291"/>
      <c r="C108" s="235"/>
      <c r="D108" s="16" t="s">
        <v>515</v>
      </c>
      <c r="E108" s="47">
        <v>2400</v>
      </c>
      <c r="F108" s="285"/>
    </row>
    <row r="109" spans="1:6" ht="15.75">
      <c r="A109" s="291"/>
      <c r="B109" s="291"/>
      <c r="C109" s="235"/>
      <c r="D109" s="16" t="s">
        <v>516</v>
      </c>
      <c r="E109" s="47">
        <v>1953.2</v>
      </c>
      <c r="F109" s="285"/>
    </row>
    <row r="110" spans="1:6" ht="15.75">
      <c r="A110" s="291"/>
      <c r="B110" s="291"/>
      <c r="C110" s="235"/>
      <c r="D110" s="16" t="s">
        <v>517</v>
      </c>
      <c r="E110" s="47">
        <v>3501.7</v>
      </c>
      <c r="F110" s="285"/>
    </row>
    <row r="111" spans="1:6" ht="15.75">
      <c r="A111" s="291"/>
      <c r="B111" s="291"/>
      <c r="C111" s="235"/>
      <c r="D111" s="16" t="s">
        <v>518</v>
      </c>
      <c r="E111" s="47">
        <v>5289.1</v>
      </c>
      <c r="F111" s="285"/>
    </row>
    <row r="112" spans="1:6" ht="15.75">
      <c r="A112" s="291"/>
      <c r="B112" s="291"/>
      <c r="C112" s="235"/>
      <c r="D112" s="55" t="s">
        <v>519</v>
      </c>
      <c r="E112" s="47">
        <v>5238.6000000000004</v>
      </c>
      <c r="F112" s="285"/>
    </row>
    <row r="113" spans="1:6" ht="15.75">
      <c r="A113" s="291"/>
      <c r="B113" s="291"/>
      <c r="C113" s="235"/>
      <c r="D113" s="55" t="s">
        <v>544</v>
      </c>
      <c r="E113" s="47">
        <v>2433.6</v>
      </c>
      <c r="F113" s="285"/>
    </row>
    <row r="114" spans="1:6" ht="15.75">
      <c r="A114" s="291"/>
      <c r="B114" s="292"/>
      <c r="C114" s="235"/>
      <c r="D114" s="16" t="s">
        <v>545</v>
      </c>
      <c r="E114" s="47">
        <v>3206.6</v>
      </c>
      <c r="F114" s="285"/>
    </row>
    <row r="115" spans="1:6" ht="35.25" customHeight="1">
      <c r="A115" s="292"/>
      <c r="B115" s="28" t="s">
        <v>529</v>
      </c>
      <c r="C115" s="34" t="s">
        <v>512</v>
      </c>
      <c r="D115" s="336">
        <v>0</v>
      </c>
      <c r="E115" s="337"/>
      <c r="F115" s="280"/>
    </row>
    <row r="116" spans="1:6" ht="23.45" customHeight="1">
      <c r="A116" s="290" t="s">
        <v>759</v>
      </c>
      <c r="B116" s="290" t="s">
        <v>511</v>
      </c>
      <c r="C116" s="235" t="s">
        <v>512</v>
      </c>
      <c r="D116" s="323">
        <f>E118+E119+E120+E121+E122+E123+E124+E125</f>
        <v>10953.932999999999</v>
      </c>
      <c r="E116" s="324"/>
      <c r="F116" s="279" t="s">
        <v>513</v>
      </c>
    </row>
    <row r="117" spans="1:6" ht="20.45" customHeight="1">
      <c r="A117" s="291"/>
      <c r="B117" s="291"/>
      <c r="C117" s="235"/>
      <c r="D117" s="306" t="s">
        <v>355</v>
      </c>
      <c r="E117" s="308"/>
      <c r="F117" s="285"/>
    </row>
    <row r="118" spans="1:6" ht="15.75">
      <c r="A118" s="291"/>
      <c r="B118" s="291"/>
      <c r="C118" s="235"/>
      <c r="D118" s="16" t="s">
        <v>514</v>
      </c>
      <c r="E118" s="47">
        <f>'Приложение №13 (ПП1)'!G22</f>
        <v>311.39999999999998</v>
      </c>
      <c r="F118" s="285"/>
    </row>
    <row r="119" spans="1:6" ht="15.75">
      <c r="A119" s="291"/>
      <c r="B119" s="291"/>
      <c r="C119" s="235"/>
      <c r="D119" s="16" t="s">
        <v>515</v>
      </c>
      <c r="E119" s="47">
        <f>'Приложение №13 (ПП1)'!H22</f>
        <v>576.29999999999995</v>
      </c>
      <c r="F119" s="285"/>
    </row>
    <row r="120" spans="1:6" ht="15.75">
      <c r="A120" s="291"/>
      <c r="B120" s="291"/>
      <c r="C120" s="235"/>
      <c r="D120" s="16" t="s">
        <v>516</v>
      </c>
      <c r="E120" s="47">
        <f>'Приложение №13 (ПП1)'!I22</f>
        <v>688.5</v>
      </c>
      <c r="F120" s="285"/>
    </row>
    <row r="121" spans="1:6" ht="15.75">
      <c r="A121" s="291"/>
      <c r="B121" s="291"/>
      <c r="C121" s="235"/>
      <c r="D121" s="16" t="s">
        <v>517</v>
      </c>
      <c r="E121" s="47">
        <f>'Приложение №13 (ПП1)'!J22</f>
        <v>798.6</v>
      </c>
      <c r="F121" s="285"/>
    </row>
    <row r="122" spans="1:6" ht="15.75">
      <c r="A122" s="291"/>
      <c r="B122" s="291"/>
      <c r="C122" s="235"/>
      <c r="D122" s="16" t="s">
        <v>518</v>
      </c>
      <c r="E122" s="47">
        <f>'Приложение №13 (ПП1)'!K22</f>
        <v>1653.9</v>
      </c>
      <c r="F122" s="285"/>
    </row>
    <row r="123" spans="1:6" ht="15.75">
      <c r="A123" s="291"/>
      <c r="B123" s="291"/>
      <c r="C123" s="235"/>
      <c r="D123" s="55" t="s">
        <v>519</v>
      </c>
      <c r="E123" s="47">
        <f>'Приложение №13 (ПП1)'!L22</f>
        <v>4116.1329999999998</v>
      </c>
      <c r="F123" s="285"/>
    </row>
    <row r="124" spans="1:6" ht="15.75">
      <c r="A124" s="291"/>
      <c r="B124" s="291"/>
      <c r="C124" s="235"/>
      <c r="D124" s="55" t="s">
        <v>544</v>
      </c>
      <c r="E124" s="47">
        <f>'Приложение №13 (ПП1)'!M22</f>
        <v>1646.7000000000003</v>
      </c>
      <c r="F124" s="285"/>
    </row>
    <row r="125" spans="1:6" ht="15.75">
      <c r="A125" s="291"/>
      <c r="B125" s="292"/>
      <c r="C125" s="235"/>
      <c r="D125" s="16" t="s">
        <v>545</v>
      </c>
      <c r="E125" s="47">
        <f>'Приложение №13 (ПП1)'!N22</f>
        <v>1162.4000000000001</v>
      </c>
      <c r="F125" s="285"/>
    </row>
    <row r="126" spans="1:6" ht="15.75">
      <c r="A126" s="291"/>
      <c r="B126" s="290" t="s">
        <v>529</v>
      </c>
      <c r="C126" s="325" t="s">
        <v>512</v>
      </c>
      <c r="D126" s="327">
        <f>E127</f>
        <v>5955.5</v>
      </c>
      <c r="E126" s="328"/>
      <c r="F126" s="285"/>
    </row>
    <row r="127" spans="1:6" ht="31.5" customHeight="1">
      <c r="A127" s="292"/>
      <c r="B127" s="292"/>
      <c r="C127" s="326"/>
      <c r="D127" s="55" t="s">
        <v>519</v>
      </c>
      <c r="E127" s="111">
        <f>'Приложение №13 (ПП1)'!L23</f>
        <v>5955.5</v>
      </c>
      <c r="F127" s="280"/>
    </row>
    <row r="128" spans="1:6" ht="15.75">
      <c r="A128" s="235" t="s">
        <v>768</v>
      </c>
      <c r="B128" s="235" t="s">
        <v>511</v>
      </c>
      <c r="C128" s="235" t="s">
        <v>512</v>
      </c>
      <c r="D128" s="335">
        <f>E130+E131+E132+E133+E134+E135+E136+E137</f>
        <v>125479.79999999999</v>
      </c>
      <c r="E128" s="335"/>
      <c r="F128" s="281" t="s">
        <v>513</v>
      </c>
    </row>
    <row r="129" spans="1:6" ht="15.75">
      <c r="A129" s="235"/>
      <c r="B129" s="235"/>
      <c r="C129" s="235"/>
      <c r="D129" s="281" t="s">
        <v>355</v>
      </c>
      <c r="E129" s="281"/>
      <c r="F129" s="281"/>
    </row>
    <row r="130" spans="1:6" ht="15.75">
      <c r="A130" s="235"/>
      <c r="B130" s="235"/>
      <c r="C130" s="235"/>
      <c r="D130" s="146" t="s">
        <v>514</v>
      </c>
      <c r="E130" s="47">
        <v>16000</v>
      </c>
      <c r="F130" s="281"/>
    </row>
    <row r="131" spans="1:6" ht="15.75">
      <c r="A131" s="235"/>
      <c r="B131" s="235"/>
      <c r="C131" s="235"/>
      <c r="D131" s="146" t="s">
        <v>515</v>
      </c>
      <c r="E131" s="47">
        <f>11276.8-3000-2000+7169.4</f>
        <v>13446.199999999999</v>
      </c>
      <c r="F131" s="281"/>
    </row>
    <row r="132" spans="1:6" ht="15.75">
      <c r="A132" s="235"/>
      <c r="B132" s="235"/>
      <c r="C132" s="235"/>
      <c r="D132" s="146" t="s">
        <v>516</v>
      </c>
      <c r="E132" s="47">
        <v>199</v>
      </c>
      <c r="F132" s="281"/>
    </row>
    <row r="133" spans="1:6" ht="15.75">
      <c r="A133" s="235"/>
      <c r="B133" s="235"/>
      <c r="C133" s="235"/>
      <c r="D133" s="146" t="s">
        <v>517</v>
      </c>
      <c r="E133" s="47">
        <v>26188.2</v>
      </c>
      <c r="F133" s="281"/>
    </row>
    <row r="134" spans="1:6" ht="15.75">
      <c r="A134" s="235"/>
      <c r="B134" s="235"/>
      <c r="C134" s="235"/>
      <c r="D134" s="146" t="s">
        <v>518</v>
      </c>
      <c r="E134" s="47">
        <f>48.9+600+403+235+215+100+11286.4+10336+600+17607.2+695.2+2100+1919.2</f>
        <v>46145.899999999994</v>
      </c>
      <c r="F134" s="281"/>
    </row>
    <row r="135" spans="1:6" ht="15.75">
      <c r="A135" s="235"/>
      <c r="B135" s="235"/>
      <c r="C135" s="235"/>
      <c r="D135" s="146" t="s">
        <v>519</v>
      </c>
      <c r="E135" s="47">
        <f>492.8+4400+17247.8+1166.3+738.3-122.9-412.8-9</f>
        <v>23500.499999999996</v>
      </c>
      <c r="F135" s="281"/>
    </row>
    <row r="136" spans="1:6" ht="15.75">
      <c r="A136" s="235"/>
      <c r="B136" s="235"/>
      <c r="C136" s="235"/>
      <c r="D136" s="146" t="s">
        <v>544</v>
      </c>
      <c r="E136" s="47">
        <v>0</v>
      </c>
      <c r="F136" s="281"/>
    </row>
    <row r="137" spans="1:6" ht="15.75">
      <c r="A137" s="235"/>
      <c r="B137" s="235"/>
      <c r="C137" s="235"/>
      <c r="D137" s="146" t="s">
        <v>545</v>
      </c>
      <c r="E137" s="47">
        <v>0</v>
      </c>
      <c r="F137" s="281"/>
    </row>
    <row r="138" spans="1:6" ht="15.75">
      <c r="A138" s="235"/>
      <c r="B138" s="235" t="s">
        <v>529</v>
      </c>
      <c r="C138" s="304" t="s">
        <v>512</v>
      </c>
      <c r="D138" s="333">
        <f>E139</f>
        <v>3041</v>
      </c>
      <c r="E138" s="281"/>
      <c r="F138" s="281"/>
    </row>
    <row r="139" spans="1:6" ht="180.75" customHeight="1">
      <c r="A139" s="235"/>
      <c r="B139" s="235"/>
      <c r="C139" s="304"/>
      <c r="D139" s="143" t="s">
        <v>762</v>
      </c>
      <c r="E139" s="154">
        <v>3041</v>
      </c>
      <c r="F139" s="281"/>
    </row>
    <row r="140" spans="1:6" ht="15.75" customHeight="1">
      <c r="A140" s="235" t="s">
        <v>700</v>
      </c>
      <c r="B140" s="235" t="s">
        <v>511</v>
      </c>
      <c r="C140" s="235" t="s">
        <v>512</v>
      </c>
      <c r="D140" s="314">
        <f>E142+E143+E144+E145+E146+E147+E148+E149</f>
        <v>1118</v>
      </c>
      <c r="E140" s="314"/>
      <c r="F140" s="281" t="s">
        <v>513</v>
      </c>
    </row>
    <row r="141" spans="1:6" ht="15.75">
      <c r="A141" s="235"/>
      <c r="B141" s="235"/>
      <c r="C141" s="235"/>
      <c r="D141" s="281" t="s">
        <v>355</v>
      </c>
      <c r="E141" s="281"/>
      <c r="F141" s="281"/>
    </row>
    <row r="142" spans="1:6" ht="15.75">
      <c r="A142" s="235"/>
      <c r="B142" s="235"/>
      <c r="C142" s="235"/>
      <c r="D142" s="146" t="s">
        <v>514</v>
      </c>
      <c r="E142" s="127">
        <v>0</v>
      </c>
      <c r="F142" s="281"/>
    </row>
    <row r="143" spans="1:6" ht="15.75">
      <c r="A143" s="235"/>
      <c r="B143" s="235"/>
      <c r="C143" s="235"/>
      <c r="D143" s="146" t="s">
        <v>515</v>
      </c>
      <c r="E143" s="127">
        <v>1118</v>
      </c>
      <c r="F143" s="281"/>
    </row>
    <row r="144" spans="1:6" ht="15.75">
      <c r="A144" s="235"/>
      <c r="B144" s="235"/>
      <c r="C144" s="235"/>
      <c r="D144" s="146" t="s">
        <v>516</v>
      </c>
      <c r="E144" s="127">
        <v>0</v>
      </c>
      <c r="F144" s="281"/>
    </row>
    <row r="145" spans="1:6" ht="15.75">
      <c r="A145" s="235"/>
      <c r="B145" s="235"/>
      <c r="C145" s="235"/>
      <c r="D145" s="146" t="s">
        <v>517</v>
      </c>
      <c r="E145" s="127">
        <v>0</v>
      </c>
      <c r="F145" s="281"/>
    </row>
    <row r="146" spans="1:6" ht="15.75">
      <c r="A146" s="235"/>
      <c r="B146" s="235"/>
      <c r="C146" s="235"/>
      <c r="D146" s="146" t="s">
        <v>518</v>
      </c>
      <c r="E146" s="127">
        <v>0</v>
      </c>
      <c r="F146" s="281"/>
    </row>
    <row r="147" spans="1:6" ht="15.75">
      <c r="A147" s="235"/>
      <c r="B147" s="235"/>
      <c r="C147" s="235"/>
      <c r="D147" s="146" t="s">
        <v>534</v>
      </c>
      <c r="E147" s="127">
        <v>0</v>
      </c>
      <c r="F147" s="281"/>
    </row>
    <row r="148" spans="1:6" ht="15.75">
      <c r="A148" s="235"/>
      <c r="B148" s="235"/>
      <c r="C148" s="235"/>
      <c r="D148" s="146" t="s">
        <v>537</v>
      </c>
      <c r="E148" s="127">
        <v>0</v>
      </c>
      <c r="F148" s="281"/>
    </row>
    <row r="149" spans="1:6" ht="15.75">
      <c r="A149" s="235"/>
      <c r="B149" s="235"/>
      <c r="C149" s="235"/>
      <c r="D149" s="146" t="s">
        <v>538</v>
      </c>
      <c r="E149" s="127">
        <v>0</v>
      </c>
      <c r="F149" s="281"/>
    </row>
    <row r="150" spans="1:6" ht="32.1" customHeight="1">
      <c r="A150" s="235"/>
      <c r="B150" s="145" t="s">
        <v>529</v>
      </c>
      <c r="C150" s="145" t="s">
        <v>512</v>
      </c>
      <c r="D150" s="314">
        <v>0</v>
      </c>
      <c r="E150" s="314"/>
      <c r="F150" s="281"/>
    </row>
    <row r="151" spans="1:6" ht="63" customHeight="1">
      <c r="A151" s="64" t="s">
        <v>701</v>
      </c>
      <c r="B151" s="235" t="s">
        <v>511</v>
      </c>
      <c r="C151" s="235" t="s">
        <v>512</v>
      </c>
      <c r="D151" s="314">
        <f>E153+E154+E155+E156+E157+E158</f>
        <v>3711.3999999999996</v>
      </c>
      <c r="E151" s="314"/>
      <c r="F151" s="281" t="s">
        <v>513</v>
      </c>
    </row>
    <row r="152" spans="1:6" ht="15.75">
      <c r="A152" s="65"/>
      <c r="B152" s="235"/>
      <c r="C152" s="235"/>
      <c r="D152" s="281" t="s">
        <v>355</v>
      </c>
      <c r="E152" s="281"/>
      <c r="F152" s="281"/>
    </row>
    <row r="153" spans="1:6" ht="15.75">
      <c r="A153" s="65"/>
      <c r="B153" s="235"/>
      <c r="C153" s="235"/>
      <c r="D153" s="55" t="s">
        <v>516</v>
      </c>
      <c r="E153" s="72">
        <v>652.20000000000005</v>
      </c>
      <c r="F153" s="281"/>
    </row>
    <row r="154" spans="1:6" ht="15.75">
      <c r="A154" s="65"/>
      <c r="B154" s="235"/>
      <c r="C154" s="235"/>
      <c r="D154" s="16" t="s">
        <v>517</v>
      </c>
      <c r="E154" s="47">
        <v>652.20000000000005</v>
      </c>
      <c r="F154" s="281"/>
    </row>
    <row r="155" spans="1:6" ht="15.75">
      <c r="A155" s="65"/>
      <c r="B155" s="235"/>
      <c r="C155" s="235"/>
      <c r="D155" s="55" t="s">
        <v>518</v>
      </c>
      <c r="E155" s="47">
        <v>652.20000000000005</v>
      </c>
      <c r="F155" s="281"/>
    </row>
    <row r="156" spans="1:6" ht="15.75">
      <c r="A156" s="65"/>
      <c r="B156" s="235"/>
      <c r="C156" s="235"/>
      <c r="D156" s="55" t="s">
        <v>534</v>
      </c>
      <c r="E156" s="47">
        <v>450.4</v>
      </c>
      <c r="F156" s="281"/>
    </row>
    <row r="157" spans="1:6" ht="15.75">
      <c r="A157" s="65"/>
      <c r="B157" s="235"/>
      <c r="C157" s="235"/>
      <c r="D157" s="55" t="s">
        <v>537</v>
      </c>
      <c r="E157" s="47">
        <v>652.20000000000005</v>
      </c>
      <c r="F157" s="281"/>
    </row>
    <row r="158" spans="1:6" ht="15.75">
      <c r="A158" s="65"/>
      <c r="B158" s="235"/>
      <c r="C158" s="235"/>
      <c r="D158" s="16" t="s">
        <v>538</v>
      </c>
      <c r="E158" s="47">
        <v>652.20000000000005</v>
      </c>
      <c r="F158" s="281"/>
    </row>
    <row r="159" spans="1:6" ht="26.1" customHeight="1">
      <c r="A159" s="65"/>
      <c r="B159" s="290" t="s">
        <v>529</v>
      </c>
      <c r="C159" s="325" t="s">
        <v>512</v>
      </c>
      <c r="D159" s="330">
        <f>E160+E161+E162+E163+E164+E165</f>
        <v>12643.6</v>
      </c>
      <c r="E159" s="331"/>
      <c r="F159" s="281"/>
    </row>
    <row r="160" spans="1:6" ht="18.600000000000001" customHeight="1">
      <c r="A160" s="65"/>
      <c r="B160" s="291"/>
      <c r="C160" s="329"/>
      <c r="D160" s="55" t="s">
        <v>516</v>
      </c>
      <c r="E160" s="128">
        <v>3190</v>
      </c>
      <c r="F160" s="281"/>
    </row>
    <row r="161" spans="1:11" ht="17.100000000000001" customHeight="1">
      <c r="A161" s="65"/>
      <c r="B161" s="291"/>
      <c r="C161" s="329"/>
      <c r="D161" s="55" t="s">
        <v>517</v>
      </c>
      <c r="E161" s="128">
        <v>3086.5</v>
      </c>
      <c r="F161" s="281"/>
    </row>
    <row r="162" spans="1:11" ht="15.6" customHeight="1">
      <c r="A162" s="65"/>
      <c r="B162" s="291"/>
      <c r="C162" s="329"/>
      <c r="D162" s="55" t="s">
        <v>518</v>
      </c>
      <c r="E162" s="128">
        <v>3189.1</v>
      </c>
      <c r="F162" s="281"/>
    </row>
    <row r="163" spans="1:11" ht="17.100000000000001" customHeight="1">
      <c r="A163" s="65"/>
      <c r="B163" s="291"/>
      <c r="C163" s="329"/>
      <c r="D163" s="55" t="s">
        <v>534</v>
      </c>
      <c r="E163" s="128">
        <v>3178</v>
      </c>
      <c r="F163" s="281"/>
    </row>
    <row r="164" spans="1:11" ht="15.6" customHeight="1">
      <c r="A164" s="65"/>
      <c r="B164" s="291"/>
      <c r="C164" s="329"/>
      <c r="D164" s="55" t="s">
        <v>537</v>
      </c>
      <c r="E164" s="128">
        <v>0</v>
      </c>
      <c r="F164" s="281"/>
    </row>
    <row r="165" spans="1:11" ht="15.75">
      <c r="A165" s="66"/>
      <c r="B165" s="292"/>
      <c r="C165" s="326"/>
      <c r="D165" s="55" t="s">
        <v>538</v>
      </c>
      <c r="E165" s="127">
        <v>0</v>
      </c>
      <c r="F165" s="281"/>
    </row>
    <row r="166" spans="1:11" ht="15.75">
      <c r="A166" s="235" t="s">
        <v>702</v>
      </c>
      <c r="B166" s="235" t="s">
        <v>511</v>
      </c>
      <c r="C166" s="332" t="s">
        <v>512</v>
      </c>
      <c r="D166" s="313">
        <f>E167+E168+E169</f>
        <v>5913.4</v>
      </c>
      <c r="E166" s="313"/>
      <c r="F166" s="279" t="s">
        <v>429</v>
      </c>
    </row>
    <row r="167" spans="1:11" ht="15.75">
      <c r="A167" s="235"/>
      <c r="B167" s="235"/>
      <c r="C167" s="332"/>
      <c r="D167" s="146" t="s">
        <v>517</v>
      </c>
      <c r="E167" s="127">
        <f>'Приложение №13 (ПП1)'!J30</f>
        <v>320.5</v>
      </c>
      <c r="F167" s="285"/>
    </row>
    <row r="168" spans="1:11" ht="15.75">
      <c r="A168" s="235"/>
      <c r="B168" s="235"/>
      <c r="C168" s="332"/>
      <c r="D168" s="146" t="s">
        <v>518</v>
      </c>
      <c r="E168" s="127">
        <f>'Приложение №13 (ПП1)'!K30</f>
        <v>1336.6</v>
      </c>
      <c r="F168" s="285"/>
    </row>
    <row r="169" spans="1:11" ht="15" customHeight="1">
      <c r="A169" s="235"/>
      <c r="B169" s="235"/>
      <c r="C169" s="332"/>
      <c r="D169" s="146" t="s">
        <v>534</v>
      </c>
      <c r="E169" s="127">
        <f>'Приложение №13 (ПП1)'!L30</f>
        <v>4256.3</v>
      </c>
      <c r="F169" s="285"/>
    </row>
    <row r="170" spans="1:11" ht="18.95" customHeight="1">
      <c r="A170" s="235"/>
      <c r="B170" s="235" t="s">
        <v>398</v>
      </c>
      <c r="C170" s="332" t="s">
        <v>512</v>
      </c>
      <c r="D170" s="315">
        <f>E171+E172</f>
        <v>12808.1</v>
      </c>
      <c r="E170" s="315"/>
      <c r="F170" s="285"/>
    </row>
    <row r="171" spans="1:11" ht="18.600000000000001" customHeight="1">
      <c r="A171" s="235"/>
      <c r="B171" s="235"/>
      <c r="C171" s="332"/>
      <c r="D171" s="146" t="s">
        <v>518</v>
      </c>
      <c r="E171" s="127">
        <f>'Приложение №13 (ПП1)'!K32</f>
        <v>8587.1</v>
      </c>
      <c r="F171" s="285"/>
    </row>
    <row r="172" spans="1:11" ht="15" customHeight="1">
      <c r="A172" s="235"/>
      <c r="B172" s="235"/>
      <c r="C172" s="332"/>
      <c r="D172" s="146" t="s">
        <v>534</v>
      </c>
      <c r="E172" s="127">
        <f>'Приложение №13 (ПП1)'!L32</f>
        <v>4221</v>
      </c>
      <c r="F172" s="285"/>
    </row>
    <row r="173" spans="1:11" ht="15" customHeight="1">
      <c r="A173" s="235"/>
      <c r="B173" s="235" t="s">
        <v>529</v>
      </c>
      <c r="C173" s="332" t="s">
        <v>512</v>
      </c>
      <c r="D173" s="334">
        <f>E175+E174</f>
        <v>0</v>
      </c>
      <c r="E173" s="281"/>
      <c r="F173" s="285"/>
    </row>
    <row r="174" spans="1:11" ht="15" customHeight="1">
      <c r="A174" s="235"/>
      <c r="B174" s="235"/>
      <c r="C174" s="332"/>
      <c r="D174" s="146" t="s">
        <v>518</v>
      </c>
      <c r="E174" s="73">
        <f>'Приложение №13 (ПП1)'!K31</f>
        <v>0</v>
      </c>
      <c r="F174" s="285"/>
    </row>
    <row r="175" spans="1:11" ht="18.95" customHeight="1">
      <c r="A175" s="235"/>
      <c r="B175" s="235"/>
      <c r="C175" s="332"/>
      <c r="D175" s="146" t="s">
        <v>534</v>
      </c>
      <c r="E175" s="73">
        <f>'Приложение №13 (ПП1)'!L31</f>
        <v>0</v>
      </c>
      <c r="F175" s="280"/>
      <c r="H175" s="91">
        <f>E175+E169+E163+E156+E147+E139+E135+E123+E127+E112+E101+E90+E81+E75+E64+E53+E44+E35+E24+E13+E172</f>
        <v>109042.16300000002</v>
      </c>
      <c r="I175" s="48">
        <f>E157+E148+E136+E124+E113+E102+E91+E76+E65+E54+E25+E14</f>
        <v>33804.1</v>
      </c>
      <c r="J175" s="48">
        <f>E165+E158+E149+E137+E125+E114+E103+E92+E77+E66+E55+E26+E15</f>
        <v>33619.4</v>
      </c>
    </row>
    <row r="176" spans="1:11" ht="62.25" customHeight="1">
      <c r="A176" s="234" t="s">
        <v>703</v>
      </c>
      <c r="B176" s="234"/>
      <c r="C176" s="234"/>
      <c r="D176" s="234"/>
      <c r="E176" s="234"/>
      <c r="F176" s="234"/>
      <c r="G176" s="318"/>
      <c r="H176" s="319"/>
      <c r="I176" s="319"/>
      <c r="J176" s="319"/>
      <c r="K176" s="319"/>
    </row>
    <row r="177" spans="1:11" ht="96" customHeight="1">
      <c r="A177" s="165" t="s">
        <v>705</v>
      </c>
      <c r="B177" s="138" t="s">
        <v>590</v>
      </c>
      <c r="C177" s="138" t="s">
        <v>591</v>
      </c>
      <c r="D177" s="309" t="s">
        <v>706</v>
      </c>
      <c r="E177" s="309"/>
      <c r="F177" s="138" t="s">
        <v>593</v>
      </c>
      <c r="G177" s="74"/>
      <c r="H177" s="74"/>
      <c r="I177" s="74"/>
      <c r="J177" s="74"/>
      <c r="K177" s="74"/>
    </row>
    <row r="178" spans="1:11" ht="62.25" customHeight="1">
      <c r="A178" s="160" t="s">
        <v>704</v>
      </c>
      <c r="B178" s="163"/>
      <c r="C178" s="163"/>
      <c r="D178" s="320">
        <f>E181+E182+E183+E184+E185+E186+E187+E188+D189</f>
        <v>36427.411</v>
      </c>
      <c r="E178" s="320"/>
      <c r="F178" s="163"/>
      <c r="G178" s="74"/>
      <c r="H178" s="74"/>
      <c r="I178" s="74"/>
      <c r="J178" s="74"/>
      <c r="K178" s="74"/>
    </row>
    <row r="179" spans="1:11" ht="42" customHeight="1">
      <c r="A179" s="235" t="s">
        <v>551</v>
      </c>
      <c r="B179" s="235" t="s">
        <v>511</v>
      </c>
      <c r="C179" s="235" t="s">
        <v>512</v>
      </c>
      <c r="D179" s="314">
        <f>E181+E182+E183+E184+E185+E186+E187+E188</f>
        <v>36427.411</v>
      </c>
      <c r="E179" s="314"/>
      <c r="F179" s="281" t="s">
        <v>513</v>
      </c>
    </row>
    <row r="180" spans="1:11" ht="18" customHeight="1">
      <c r="A180" s="235"/>
      <c r="B180" s="235"/>
      <c r="C180" s="235"/>
      <c r="D180" s="281" t="s">
        <v>355</v>
      </c>
      <c r="E180" s="281"/>
      <c r="F180" s="281"/>
    </row>
    <row r="181" spans="1:11" ht="20.25" customHeight="1">
      <c r="A181" s="235"/>
      <c r="B181" s="235"/>
      <c r="C181" s="235"/>
      <c r="D181" s="87" t="s">
        <v>514</v>
      </c>
      <c r="E181" s="10">
        <f>'Приложение №14 (ПП2)'!G14</f>
        <v>3000</v>
      </c>
      <c r="F181" s="281"/>
    </row>
    <row r="182" spans="1:11" ht="20.25" customHeight="1">
      <c r="A182" s="235"/>
      <c r="B182" s="235"/>
      <c r="C182" s="235"/>
      <c r="D182" s="87" t="s">
        <v>515</v>
      </c>
      <c r="E182" s="10">
        <f>'Приложение №14 (ПП2)'!H14</f>
        <v>4750</v>
      </c>
      <c r="F182" s="281"/>
    </row>
    <row r="183" spans="1:11" ht="20.25" customHeight="1">
      <c r="A183" s="235"/>
      <c r="B183" s="235"/>
      <c r="C183" s="235"/>
      <c r="D183" s="87" t="s">
        <v>516</v>
      </c>
      <c r="E183" s="10">
        <f>'Приложение №14 (ПП2)'!I14</f>
        <v>3000</v>
      </c>
      <c r="F183" s="281"/>
    </row>
    <row r="184" spans="1:11" ht="20.25" customHeight="1">
      <c r="A184" s="235"/>
      <c r="B184" s="235"/>
      <c r="C184" s="235"/>
      <c r="D184" s="87" t="s">
        <v>517</v>
      </c>
      <c r="E184" s="10">
        <f>'Приложение №14 (ПП2)'!J14</f>
        <v>4305.2</v>
      </c>
      <c r="F184" s="281"/>
    </row>
    <row r="185" spans="1:11" ht="20.25" customHeight="1">
      <c r="A185" s="235"/>
      <c r="B185" s="235"/>
      <c r="C185" s="235"/>
      <c r="D185" s="87" t="s">
        <v>518</v>
      </c>
      <c r="E185" s="10">
        <f>'Приложение №14 (ПП2)'!K14</f>
        <v>4876.8</v>
      </c>
      <c r="F185" s="281"/>
    </row>
    <row r="186" spans="1:11" ht="20.25" customHeight="1">
      <c r="A186" s="235"/>
      <c r="B186" s="235"/>
      <c r="C186" s="235"/>
      <c r="D186" s="87" t="s">
        <v>519</v>
      </c>
      <c r="E186" s="10">
        <f>'Приложение №14 (ПП2)'!L14</f>
        <v>7906.5109999999995</v>
      </c>
      <c r="F186" s="281"/>
    </row>
    <row r="187" spans="1:11" ht="20.25" customHeight="1">
      <c r="A187" s="235"/>
      <c r="B187" s="235"/>
      <c r="C187" s="235"/>
      <c r="D187" s="87" t="s">
        <v>544</v>
      </c>
      <c r="E187" s="10">
        <f>'Приложение №14 (ПП2)'!M14</f>
        <v>4283.7</v>
      </c>
      <c r="F187" s="281"/>
    </row>
    <row r="188" spans="1:11" ht="20.25" customHeight="1">
      <c r="A188" s="235"/>
      <c r="B188" s="235"/>
      <c r="C188" s="235"/>
      <c r="D188" s="87" t="s">
        <v>545</v>
      </c>
      <c r="E188" s="10">
        <f>'Приложение №14 (ПП2)'!N14</f>
        <v>4305.2</v>
      </c>
      <c r="F188" s="281"/>
    </row>
    <row r="189" spans="1:11" ht="47.1" customHeight="1">
      <c r="A189" s="235"/>
      <c r="B189" s="88" t="s">
        <v>529</v>
      </c>
      <c r="C189" s="34" t="s">
        <v>512</v>
      </c>
      <c r="D189" s="334">
        <f>'Приложение №14 (ПП2)'!F15+'Приложение №14 (ПП2)'!F16</f>
        <v>0</v>
      </c>
      <c r="E189" s="334"/>
      <c r="F189" s="281"/>
    </row>
    <row r="190" spans="1:11" ht="51.6" customHeight="1">
      <c r="A190" s="234" t="s">
        <v>535</v>
      </c>
      <c r="B190" s="234"/>
      <c r="C190" s="234"/>
      <c r="D190" s="234"/>
      <c r="E190" s="234"/>
      <c r="F190" s="234"/>
    </row>
    <row r="191" spans="1:11" ht="92.1" customHeight="1">
      <c r="A191" s="165" t="s">
        <v>705</v>
      </c>
      <c r="B191" s="138" t="s">
        <v>590</v>
      </c>
      <c r="C191" s="138" t="s">
        <v>591</v>
      </c>
      <c r="D191" s="309" t="s">
        <v>706</v>
      </c>
      <c r="E191" s="309"/>
      <c r="F191" s="138" t="s">
        <v>593</v>
      </c>
    </row>
    <row r="192" spans="1:11" ht="141.75" customHeight="1">
      <c r="A192" s="158" t="s">
        <v>771</v>
      </c>
      <c r="B192" s="149"/>
      <c r="C192" s="149"/>
      <c r="D192" s="321">
        <f>D193+D203</f>
        <v>111983.35</v>
      </c>
      <c r="E192" s="322"/>
      <c r="F192" s="155"/>
    </row>
    <row r="193" spans="1:6" ht="25.5" customHeight="1">
      <c r="A193" s="235" t="s">
        <v>552</v>
      </c>
      <c r="B193" s="235" t="s">
        <v>511</v>
      </c>
      <c r="C193" s="235" t="s">
        <v>512</v>
      </c>
      <c r="D193" s="314">
        <f>E195+E196+E197+E198+E199+E200+E201+E202</f>
        <v>22057.35</v>
      </c>
      <c r="E193" s="314"/>
      <c r="F193" s="281" t="s">
        <v>513</v>
      </c>
    </row>
    <row r="194" spans="1:6" ht="17.25" customHeight="1">
      <c r="A194" s="235"/>
      <c r="B194" s="235"/>
      <c r="C194" s="235"/>
      <c r="D194" s="281" t="s">
        <v>355</v>
      </c>
      <c r="E194" s="281"/>
      <c r="F194" s="281"/>
    </row>
    <row r="195" spans="1:6" ht="20.45" customHeight="1">
      <c r="A195" s="235"/>
      <c r="B195" s="235"/>
      <c r="C195" s="235"/>
      <c r="D195" s="87" t="s">
        <v>514</v>
      </c>
      <c r="E195" s="10">
        <f>'Приложение №15 (ПП3)'!G10</f>
        <v>441.1</v>
      </c>
      <c r="F195" s="281"/>
    </row>
    <row r="196" spans="1:6" ht="15.6" customHeight="1">
      <c r="A196" s="235"/>
      <c r="B196" s="235"/>
      <c r="C196" s="235"/>
      <c r="D196" s="87" t="s">
        <v>515</v>
      </c>
      <c r="E196" s="10">
        <f>'Приложение №15 (ПП3)'!H10</f>
        <v>1322</v>
      </c>
      <c r="F196" s="281"/>
    </row>
    <row r="197" spans="1:6" ht="15" customHeight="1">
      <c r="A197" s="235"/>
      <c r="B197" s="235"/>
      <c r="C197" s="235"/>
      <c r="D197" s="87" t="s">
        <v>516</v>
      </c>
      <c r="E197" s="10">
        <f>'Приложение №15 (ПП3)'!I10</f>
        <v>7987.8</v>
      </c>
      <c r="F197" s="281"/>
    </row>
    <row r="198" spans="1:6" ht="17.100000000000001" customHeight="1">
      <c r="A198" s="235"/>
      <c r="B198" s="235"/>
      <c r="C198" s="235"/>
      <c r="D198" s="87" t="s">
        <v>517</v>
      </c>
      <c r="E198" s="10">
        <f>'Приложение №15 (ПП3)'!J10</f>
        <v>3259.2</v>
      </c>
      <c r="F198" s="281"/>
    </row>
    <row r="199" spans="1:6" ht="13.5" customHeight="1">
      <c r="A199" s="235"/>
      <c r="B199" s="235"/>
      <c r="C199" s="235"/>
      <c r="D199" s="87" t="s">
        <v>518</v>
      </c>
      <c r="E199" s="10">
        <f>'Приложение №15 (ПП3)'!K10</f>
        <v>2410</v>
      </c>
      <c r="F199" s="281"/>
    </row>
    <row r="200" spans="1:6" ht="13.5" customHeight="1">
      <c r="A200" s="235"/>
      <c r="B200" s="235"/>
      <c r="C200" s="235"/>
      <c r="D200" s="87" t="s">
        <v>519</v>
      </c>
      <c r="E200" s="10">
        <f>'Приложение №15 (ПП3)'!L10</f>
        <v>5918.75</v>
      </c>
      <c r="F200" s="281"/>
    </row>
    <row r="201" spans="1:6" ht="13.5" customHeight="1">
      <c r="A201" s="235"/>
      <c r="B201" s="235"/>
      <c r="C201" s="235"/>
      <c r="D201" s="87" t="s">
        <v>544</v>
      </c>
      <c r="E201" s="10">
        <f>'Приложение №15 (ПП3)'!M10</f>
        <v>0</v>
      </c>
      <c r="F201" s="281"/>
    </row>
    <row r="202" spans="1:6" ht="17.100000000000001" customHeight="1">
      <c r="A202" s="235"/>
      <c r="B202" s="235"/>
      <c r="C202" s="235"/>
      <c r="D202" s="87" t="s">
        <v>545</v>
      </c>
      <c r="E202" s="10">
        <f>'Приложение №15 (ПП3)'!N10</f>
        <v>718.5</v>
      </c>
      <c r="F202" s="281"/>
    </row>
    <row r="203" spans="1:6" ht="25.5" customHeight="1">
      <c r="A203" s="235"/>
      <c r="B203" s="235" t="s">
        <v>529</v>
      </c>
      <c r="C203" s="235" t="s">
        <v>512</v>
      </c>
      <c r="D203" s="314">
        <f>E205+E206+E207+E208+E209+E210+E211+E212</f>
        <v>89926</v>
      </c>
      <c r="E203" s="314"/>
      <c r="F203" s="281"/>
    </row>
    <row r="204" spans="1:6" ht="14.1" customHeight="1">
      <c r="A204" s="235"/>
      <c r="B204" s="235"/>
      <c r="C204" s="235"/>
      <c r="D204" s="281" t="s">
        <v>355</v>
      </c>
      <c r="E204" s="281"/>
      <c r="F204" s="281"/>
    </row>
    <row r="205" spans="1:6" ht="15.95" customHeight="1">
      <c r="A205" s="235"/>
      <c r="B205" s="235"/>
      <c r="C205" s="235"/>
      <c r="D205" s="87" t="s">
        <v>514</v>
      </c>
      <c r="E205" s="10">
        <f>'Приложение №15 (ПП3)'!G11</f>
        <v>4085</v>
      </c>
      <c r="F205" s="281"/>
    </row>
    <row r="206" spans="1:6" ht="16.5" customHeight="1">
      <c r="A206" s="235"/>
      <c r="B206" s="235"/>
      <c r="C206" s="235"/>
      <c r="D206" s="87" t="s">
        <v>515</v>
      </c>
      <c r="E206" s="10">
        <f>'Приложение №15 (ПП3)'!H11</f>
        <v>599.9</v>
      </c>
      <c r="F206" s="281"/>
    </row>
    <row r="207" spans="1:6" ht="15.6" customHeight="1">
      <c r="A207" s="235"/>
      <c r="B207" s="235"/>
      <c r="C207" s="235"/>
      <c r="D207" s="87" t="s">
        <v>516</v>
      </c>
      <c r="E207" s="10">
        <f>'Приложение №15 (ПП3)'!I11</f>
        <v>9416.1</v>
      </c>
      <c r="F207" s="281"/>
    </row>
    <row r="208" spans="1:6" ht="12.95" customHeight="1">
      <c r="A208" s="235"/>
      <c r="B208" s="235"/>
      <c r="C208" s="235"/>
      <c r="D208" s="87" t="s">
        <v>517</v>
      </c>
      <c r="E208" s="10">
        <f>'Приложение №15 (ПП3)'!J11</f>
        <v>47588</v>
      </c>
      <c r="F208" s="281"/>
    </row>
    <row r="209" spans="1:6" ht="14.1" customHeight="1">
      <c r="A209" s="235"/>
      <c r="B209" s="235"/>
      <c r="C209" s="235"/>
      <c r="D209" s="87" t="s">
        <v>518</v>
      </c>
      <c r="E209" s="10">
        <f>'Приложение №15 (ПП3)'!K11</f>
        <v>21375</v>
      </c>
      <c r="F209" s="281"/>
    </row>
    <row r="210" spans="1:6" ht="14.1" customHeight="1">
      <c r="A210" s="235"/>
      <c r="B210" s="235"/>
      <c r="C210" s="235"/>
      <c r="D210" s="87" t="s">
        <v>519</v>
      </c>
      <c r="E210" s="10">
        <f>'Приложение №15 (ПП3)'!L11</f>
        <v>6862</v>
      </c>
      <c r="F210" s="281"/>
    </row>
    <row r="211" spans="1:6" ht="14.1" customHeight="1">
      <c r="A211" s="235"/>
      <c r="B211" s="235"/>
      <c r="C211" s="235"/>
      <c r="D211" s="87" t="s">
        <v>544</v>
      </c>
      <c r="E211" s="10">
        <f>'Приложение №15 (ПП3)'!M11</f>
        <v>0</v>
      </c>
      <c r="F211" s="281"/>
    </row>
    <row r="212" spans="1:6" ht="15" customHeight="1">
      <c r="A212" s="235"/>
      <c r="B212" s="235"/>
      <c r="C212" s="235"/>
      <c r="D212" s="87" t="s">
        <v>545</v>
      </c>
      <c r="E212" s="10">
        <f>'Приложение №15 (ПП3)'!N11</f>
        <v>0</v>
      </c>
      <c r="F212" s="281"/>
    </row>
    <row r="213" spans="1:6" ht="51" customHeight="1">
      <c r="A213" s="317" t="s">
        <v>536</v>
      </c>
      <c r="B213" s="317"/>
      <c r="C213" s="317"/>
      <c r="D213" s="317"/>
      <c r="E213" s="317"/>
      <c r="F213" s="317"/>
    </row>
    <row r="214" spans="1:6" ht="97.5" customHeight="1">
      <c r="A214" s="166" t="s">
        <v>705</v>
      </c>
      <c r="B214" s="138" t="s">
        <v>590</v>
      </c>
      <c r="C214" s="138" t="s">
        <v>591</v>
      </c>
      <c r="D214" s="309" t="s">
        <v>706</v>
      </c>
      <c r="E214" s="309"/>
      <c r="F214" s="138" t="s">
        <v>593</v>
      </c>
    </row>
    <row r="215" spans="1:6" ht="78.95" customHeight="1">
      <c r="A215" s="162" t="s">
        <v>707</v>
      </c>
      <c r="B215" s="163"/>
      <c r="C215" s="163"/>
      <c r="D215" s="310">
        <f>D216+D227+D236</f>
        <v>16525.5</v>
      </c>
      <c r="E215" s="310"/>
      <c r="F215" s="163"/>
    </row>
    <row r="216" spans="1:6" ht="20.100000000000001" customHeight="1">
      <c r="A216" s="290" t="s">
        <v>553</v>
      </c>
      <c r="B216" s="290" t="s">
        <v>511</v>
      </c>
      <c r="C216" s="235" t="s">
        <v>512</v>
      </c>
      <c r="D216" s="323">
        <f>E218+E219+E220+E221+E222+E223+E224+E225</f>
        <v>8754.3000000000011</v>
      </c>
      <c r="E216" s="324"/>
      <c r="F216" s="279" t="s">
        <v>513</v>
      </c>
    </row>
    <row r="217" spans="1:6" ht="15.75">
      <c r="A217" s="291"/>
      <c r="B217" s="291"/>
      <c r="C217" s="235"/>
      <c r="D217" s="306" t="s">
        <v>355</v>
      </c>
      <c r="E217" s="308"/>
      <c r="F217" s="285"/>
    </row>
    <row r="218" spans="1:6" ht="15.75">
      <c r="A218" s="291"/>
      <c r="B218" s="291"/>
      <c r="C218" s="235"/>
      <c r="D218" s="17" t="s">
        <v>514</v>
      </c>
      <c r="E218" s="10">
        <f>'Приложение №16 (ПП4)'!G14</f>
        <v>215.5</v>
      </c>
      <c r="F218" s="285"/>
    </row>
    <row r="219" spans="1:6" ht="15.75">
      <c r="A219" s="291"/>
      <c r="B219" s="291"/>
      <c r="C219" s="235"/>
      <c r="D219" s="17" t="s">
        <v>515</v>
      </c>
      <c r="E219" s="10">
        <f>'Приложение №16 (ПП4)'!H14</f>
        <v>499.2</v>
      </c>
      <c r="F219" s="285"/>
    </row>
    <row r="220" spans="1:6" ht="15.75">
      <c r="A220" s="291"/>
      <c r="B220" s="291"/>
      <c r="C220" s="235"/>
      <c r="D220" s="17" t="s">
        <v>516</v>
      </c>
      <c r="E220" s="10">
        <f>'Приложение №16 (ПП4)'!I14</f>
        <v>4233.1000000000004</v>
      </c>
      <c r="F220" s="285"/>
    </row>
    <row r="221" spans="1:6" ht="15.75">
      <c r="A221" s="291"/>
      <c r="B221" s="291"/>
      <c r="C221" s="235"/>
      <c r="D221" s="17" t="s">
        <v>517</v>
      </c>
      <c r="E221" s="10">
        <f>'Приложение №16 (ПП4)'!J14</f>
        <v>1194.9000000000001</v>
      </c>
      <c r="F221" s="285"/>
    </row>
    <row r="222" spans="1:6" ht="15.75">
      <c r="A222" s="291"/>
      <c r="B222" s="291"/>
      <c r="C222" s="235"/>
      <c r="D222" s="17" t="s">
        <v>518</v>
      </c>
      <c r="E222" s="10">
        <f>'Приложение №16 (ПП4)'!K14</f>
        <v>397.6</v>
      </c>
      <c r="F222" s="285"/>
    </row>
    <row r="223" spans="1:6" ht="15.75">
      <c r="A223" s="291"/>
      <c r="B223" s="291"/>
      <c r="C223" s="235"/>
      <c r="D223" s="55" t="s">
        <v>519</v>
      </c>
      <c r="E223" s="10">
        <f>'Приложение №16 (ПП4)'!L14</f>
        <v>1461.8</v>
      </c>
      <c r="F223" s="285"/>
    </row>
    <row r="224" spans="1:6" ht="15.75">
      <c r="A224" s="291"/>
      <c r="B224" s="291"/>
      <c r="C224" s="235"/>
      <c r="D224" s="55" t="s">
        <v>544</v>
      </c>
      <c r="E224" s="10">
        <f>'Приложение №16 (ПП4)'!M13</f>
        <v>508.40000000000003</v>
      </c>
      <c r="F224" s="285"/>
    </row>
    <row r="225" spans="1:6" ht="15.75">
      <c r="A225" s="291"/>
      <c r="B225" s="292"/>
      <c r="C225" s="235"/>
      <c r="D225" s="17" t="s">
        <v>545</v>
      </c>
      <c r="E225" s="10">
        <f>'Приложение №16 (ПП4)'!N14</f>
        <v>243.79999999999998</v>
      </c>
      <c r="F225" s="285"/>
    </row>
    <row r="226" spans="1:6" ht="31.5">
      <c r="A226" s="292"/>
      <c r="B226" s="28" t="s">
        <v>529</v>
      </c>
      <c r="C226" s="34" t="s">
        <v>512</v>
      </c>
      <c r="D226" s="336">
        <f>'Приложение №16 (ПП4)'!F15</f>
        <v>0</v>
      </c>
      <c r="E226" s="337"/>
      <c r="F226" s="280"/>
    </row>
    <row r="227" spans="1:6" ht="17.100000000000001" customHeight="1">
      <c r="A227" s="290" t="s">
        <v>554</v>
      </c>
      <c r="B227" s="290" t="s">
        <v>511</v>
      </c>
      <c r="C227" s="235" t="s">
        <v>512</v>
      </c>
      <c r="D227" s="323">
        <f>E229+E230+E231+E234+E232+E233</f>
        <v>15</v>
      </c>
      <c r="E227" s="324"/>
      <c r="F227" s="279" t="s">
        <v>513</v>
      </c>
    </row>
    <row r="228" spans="1:6" ht="15.75">
      <c r="A228" s="291"/>
      <c r="B228" s="291"/>
      <c r="C228" s="235"/>
      <c r="D228" s="306" t="s">
        <v>355</v>
      </c>
      <c r="E228" s="308"/>
      <c r="F228" s="285"/>
    </row>
    <row r="229" spans="1:6" ht="15.75">
      <c r="A229" s="291"/>
      <c r="B229" s="291"/>
      <c r="C229" s="235"/>
      <c r="D229" s="17" t="s">
        <v>516</v>
      </c>
      <c r="E229" s="10">
        <f>'Приложение №16 (ПП4)'!I18</f>
        <v>15</v>
      </c>
      <c r="F229" s="285"/>
    </row>
    <row r="230" spans="1:6" ht="15.75">
      <c r="A230" s="291"/>
      <c r="B230" s="291"/>
      <c r="C230" s="235"/>
      <c r="D230" s="17" t="s">
        <v>517</v>
      </c>
      <c r="E230" s="10">
        <f>'Приложение №16 (ПП4)'!J18</f>
        <v>0</v>
      </c>
      <c r="F230" s="285"/>
    </row>
    <row r="231" spans="1:6" ht="15.75">
      <c r="A231" s="291"/>
      <c r="B231" s="291"/>
      <c r="C231" s="235"/>
      <c r="D231" s="17" t="s">
        <v>518</v>
      </c>
      <c r="E231" s="10">
        <f>'Приложение №16 (ПП4)'!K18</f>
        <v>0</v>
      </c>
      <c r="F231" s="285"/>
    </row>
    <row r="232" spans="1:6" ht="15.75">
      <c r="A232" s="291"/>
      <c r="B232" s="291"/>
      <c r="C232" s="235"/>
      <c r="D232" s="55" t="s">
        <v>519</v>
      </c>
      <c r="E232" s="10">
        <f>'Приложение №16 (ПП4)'!L18</f>
        <v>0</v>
      </c>
      <c r="F232" s="285"/>
    </row>
    <row r="233" spans="1:6" ht="15.75">
      <c r="A233" s="291"/>
      <c r="B233" s="291"/>
      <c r="C233" s="235"/>
      <c r="D233" s="55" t="s">
        <v>544</v>
      </c>
      <c r="E233" s="10">
        <f>'Приложение №16 (ПП4)'!M18</f>
        <v>0</v>
      </c>
      <c r="F233" s="285"/>
    </row>
    <row r="234" spans="1:6" ht="14.45" customHeight="1">
      <c r="A234" s="291"/>
      <c r="B234" s="292"/>
      <c r="C234" s="235"/>
      <c r="D234" s="17" t="s">
        <v>545</v>
      </c>
      <c r="E234" s="10">
        <f>'Приложение №16 (ПП4)'!N18</f>
        <v>0</v>
      </c>
      <c r="F234" s="285"/>
    </row>
    <row r="235" spans="1:6" ht="31.5">
      <c r="A235" s="292"/>
      <c r="B235" s="28" t="s">
        <v>529</v>
      </c>
      <c r="C235" s="34" t="s">
        <v>512</v>
      </c>
      <c r="D235" s="336">
        <f>'Приложение №16 (ПП4)'!F19</f>
        <v>0</v>
      </c>
      <c r="E235" s="337"/>
      <c r="F235" s="280"/>
    </row>
    <row r="236" spans="1:6" ht="20.45" customHeight="1">
      <c r="A236" s="290" t="s">
        <v>555</v>
      </c>
      <c r="B236" s="290" t="s">
        <v>511</v>
      </c>
      <c r="C236" s="235" t="s">
        <v>512</v>
      </c>
      <c r="D236" s="323">
        <f>E238+E239+E240+E241+E242</f>
        <v>7756.2</v>
      </c>
      <c r="E236" s="324"/>
      <c r="F236" s="279" t="s">
        <v>513</v>
      </c>
    </row>
    <row r="237" spans="1:6" ht="15.75">
      <c r="A237" s="291"/>
      <c r="B237" s="291"/>
      <c r="C237" s="235"/>
      <c r="D237" s="306" t="s">
        <v>355</v>
      </c>
      <c r="E237" s="308"/>
      <c r="F237" s="285"/>
    </row>
    <row r="238" spans="1:6" ht="15.75">
      <c r="A238" s="291"/>
      <c r="B238" s="291"/>
      <c r="C238" s="235"/>
      <c r="D238" s="77" t="s">
        <v>517</v>
      </c>
      <c r="E238" s="10">
        <f>'Приложение №16 (ПП4)'!J22</f>
        <v>4776.2</v>
      </c>
      <c r="F238" s="285"/>
    </row>
    <row r="239" spans="1:6" ht="15.75">
      <c r="A239" s="291"/>
      <c r="B239" s="291"/>
      <c r="C239" s="235"/>
      <c r="D239" s="77" t="s">
        <v>518</v>
      </c>
      <c r="E239" s="10">
        <f>'Приложение №16 (ПП4)'!K22</f>
        <v>0</v>
      </c>
      <c r="F239" s="285"/>
    </row>
    <row r="240" spans="1:6" ht="15.75">
      <c r="A240" s="291"/>
      <c r="B240" s="291"/>
      <c r="C240" s="235"/>
      <c r="D240" s="77" t="s">
        <v>519</v>
      </c>
      <c r="E240" s="10">
        <f>'Приложение №16 (ПП4)'!L22</f>
        <v>2980</v>
      </c>
      <c r="F240" s="285"/>
    </row>
    <row r="241" spans="1:10" ht="14.45" customHeight="1">
      <c r="A241" s="291"/>
      <c r="B241" s="291"/>
      <c r="C241" s="235"/>
      <c r="D241" s="77" t="s">
        <v>544</v>
      </c>
      <c r="E241" s="10">
        <f>'Приложение №16 (ПП4)'!M22</f>
        <v>0</v>
      </c>
      <c r="F241" s="285"/>
    </row>
    <row r="242" spans="1:10" ht="21.6" customHeight="1">
      <c r="A242" s="291"/>
      <c r="B242" s="292"/>
      <c r="C242" s="235"/>
      <c r="D242" s="77" t="s">
        <v>545</v>
      </c>
      <c r="E242" s="10">
        <f>'Приложение №16 (ПП4)'!N22</f>
        <v>0</v>
      </c>
      <c r="F242" s="285"/>
    </row>
    <row r="243" spans="1:10" ht="33.6" customHeight="1">
      <c r="A243" s="292"/>
      <c r="B243" s="78" t="s">
        <v>529</v>
      </c>
      <c r="C243" s="34" t="s">
        <v>512</v>
      </c>
      <c r="D243" s="336">
        <f>'Приложение №16 (ПП4)'!F23</f>
        <v>0</v>
      </c>
      <c r="E243" s="337"/>
      <c r="F243" s="280"/>
    </row>
    <row r="244" spans="1:10" ht="43.5" customHeight="1">
      <c r="A244" s="234" t="s">
        <v>540</v>
      </c>
      <c r="B244" s="234"/>
      <c r="C244" s="234"/>
      <c r="D244" s="234"/>
      <c r="E244" s="234"/>
      <c r="F244" s="234"/>
    </row>
    <row r="245" spans="1:10" ht="93.6" customHeight="1">
      <c r="A245" s="166" t="s">
        <v>705</v>
      </c>
      <c r="B245" s="138" t="s">
        <v>590</v>
      </c>
      <c r="C245" s="138" t="s">
        <v>591</v>
      </c>
      <c r="D245" s="309" t="s">
        <v>706</v>
      </c>
      <c r="E245" s="309"/>
      <c r="F245" s="138" t="s">
        <v>593</v>
      </c>
    </row>
    <row r="246" spans="1:10" ht="65.25" customHeight="1">
      <c r="A246" s="158" t="s">
        <v>708</v>
      </c>
      <c r="B246" s="149"/>
      <c r="C246" s="149"/>
      <c r="D246" s="311">
        <f>D247+D257</f>
        <v>223197.39999999997</v>
      </c>
      <c r="E246" s="312"/>
      <c r="F246" s="155"/>
    </row>
    <row r="247" spans="1:10" ht="24" customHeight="1">
      <c r="A247" s="235" t="s">
        <v>556</v>
      </c>
      <c r="B247" s="235" t="s">
        <v>511</v>
      </c>
      <c r="C247" s="235" t="s">
        <v>512</v>
      </c>
      <c r="D247" s="314">
        <f>E249+E250+E251+E252+E253+E254+E255+E256</f>
        <v>49059.4</v>
      </c>
      <c r="E247" s="314"/>
      <c r="F247" s="279" t="s">
        <v>513</v>
      </c>
    </row>
    <row r="248" spans="1:10" ht="18.600000000000001" customHeight="1">
      <c r="A248" s="235"/>
      <c r="B248" s="235"/>
      <c r="C248" s="235"/>
      <c r="D248" s="281" t="s">
        <v>355</v>
      </c>
      <c r="E248" s="281"/>
      <c r="F248" s="285"/>
    </row>
    <row r="249" spans="1:10" ht="21.6" customHeight="1">
      <c r="A249" s="235"/>
      <c r="B249" s="235"/>
      <c r="C249" s="235"/>
      <c r="D249" s="17" t="s">
        <v>514</v>
      </c>
      <c r="E249" s="10">
        <f>'Приложение №17 (ПП5)'!G10</f>
        <v>6578.4</v>
      </c>
      <c r="F249" s="285"/>
      <c r="G249" s="48"/>
      <c r="H249" s="48"/>
      <c r="I249" s="48"/>
      <c r="J249" s="48"/>
    </row>
    <row r="250" spans="1:10" ht="17.100000000000001" customHeight="1">
      <c r="A250" s="235"/>
      <c r="B250" s="235"/>
      <c r="C250" s="235"/>
      <c r="D250" s="17" t="s">
        <v>515</v>
      </c>
      <c r="E250" s="10">
        <f>'Приложение №17 (ПП5)'!H10</f>
        <v>7182.6</v>
      </c>
      <c r="F250" s="285"/>
      <c r="G250" s="48"/>
    </row>
    <row r="251" spans="1:10" ht="18" customHeight="1">
      <c r="A251" s="235"/>
      <c r="B251" s="235"/>
      <c r="C251" s="235"/>
      <c r="D251" s="17" t="s">
        <v>516</v>
      </c>
      <c r="E251" s="10">
        <f>'Приложение №17 (ПП5)'!I10</f>
        <v>7789.7</v>
      </c>
      <c r="F251" s="285"/>
      <c r="G251" s="48"/>
    </row>
    <row r="252" spans="1:10" ht="14.45" customHeight="1">
      <c r="A252" s="235"/>
      <c r="B252" s="235"/>
      <c r="C252" s="235"/>
      <c r="D252" s="17" t="s">
        <v>517</v>
      </c>
      <c r="E252" s="10">
        <f>'Приложение №17 (ПП5)'!J10</f>
        <v>14094.5</v>
      </c>
      <c r="F252" s="285"/>
      <c r="G252" s="48"/>
    </row>
    <row r="253" spans="1:10" ht="17.45" customHeight="1">
      <c r="A253" s="235"/>
      <c r="B253" s="235"/>
      <c r="C253" s="235"/>
      <c r="D253" s="17" t="s">
        <v>518</v>
      </c>
      <c r="E253" s="10">
        <f>'Приложение №17 (ПП5)'!K10</f>
        <v>6316.3</v>
      </c>
      <c r="F253" s="285"/>
      <c r="G253" s="48"/>
    </row>
    <row r="254" spans="1:10" ht="15.95" customHeight="1">
      <c r="A254" s="235"/>
      <c r="B254" s="235"/>
      <c r="C254" s="235"/>
      <c r="D254" s="55" t="s">
        <v>519</v>
      </c>
      <c r="E254" s="10">
        <f>'Приложение №17 (ПП5)'!L10</f>
        <v>5477.5</v>
      </c>
      <c r="F254" s="285"/>
    </row>
    <row r="255" spans="1:10" ht="15.6" customHeight="1">
      <c r="A255" s="235"/>
      <c r="B255" s="235"/>
      <c r="C255" s="235"/>
      <c r="D255" s="55" t="s">
        <v>544</v>
      </c>
      <c r="E255" s="10">
        <f>'Приложение №17 (ПП5)'!M10</f>
        <v>1501.9</v>
      </c>
      <c r="F255" s="285"/>
    </row>
    <row r="256" spans="1:10" ht="18" customHeight="1">
      <c r="A256" s="235"/>
      <c r="B256" s="235"/>
      <c r="C256" s="235"/>
      <c r="D256" s="17" t="s">
        <v>545</v>
      </c>
      <c r="E256" s="10">
        <f>'Приложение №17 (ПП5)'!N10</f>
        <v>118.5</v>
      </c>
      <c r="F256" s="285"/>
    </row>
    <row r="257" spans="1:6" ht="21.6" customHeight="1">
      <c r="A257" s="235"/>
      <c r="B257" s="235" t="s">
        <v>529</v>
      </c>
      <c r="C257" s="235" t="s">
        <v>512</v>
      </c>
      <c r="D257" s="314">
        <f>E259+E260+E261+E262+E263+E264+E265+E266</f>
        <v>174137.99999999997</v>
      </c>
      <c r="E257" s="314"/>
      <c r="F257" s="285"/>
    </row>
    <row r="258" spans="1:6" ht="14.45" customHeight="1">
      <c r="A258" s="235"/>
      <c r="B258" s="235"/>
      <c r="C258" s="235"/>
      <c r="D258" s="281" t="s">
        <v>355</v>
      </c>
      <c r="E258" s="281"/>
      <c r="F258" s="285"/>
    </row>
    <row r="259" spans="1:6" ht="20.45" customHeight="1">
      <c r="A259" s="235"/>
      <c r="B259" s="235"/>
      <c r="C259" s="235"/>
      <c r="D259" s="17" t="s">
        <v>514</v>
      </c>
      <c r="E259" s="10">
        <f>'Приложение №17 (ПП5)'!G11</f>
        <v>5353.5</v>
      </c>
      <c r="F259" s="285"/>
    </row>
    <row r="260" spans="1:6" ht="17.100000000000001" customHeight="1">
      <c r="A260" s="235"/>
      <c r="B260" s="235"/>
      <c r="C260" s="235"/>
      <c r="D260" s="17" t="s">
        <v>515</v>
      </c>
      <c r="E260" s="10">
        <f>'Приложение №17 (ПП5)'!H11</f>
        <v>11245.2</v>
      </c>
      <c r="F260" s="285"/>
    </row>
    <row r="261" spans="1:6" ht="15.95" customHeight="1">
      <c r="A261" s="235"/>
      <c r="B261" s="235"/>
      <c r="C261" s="235"/>
      <c r="D261" s="17" t="s">
        <v>516</v>
      </c>
      <c r="E261" s="10">
        <f>'Приложение №17 (ПП5)'!I11</f>
        <v>3384</v>
      </c>
      <c r="F261" s="285"/>
    </row>
    <row r="262" spans="1:6" ht="15.95" customHeight="1">
      <c r="A262" s="235"/>
      <c r="B262" s="235"/>
      <c r="C262" s="235"/>
      <c r="D262" s="17" t="s">
        <v>517</v>
      </c>
      <c r="E262" s="10">
        <f>'Приложение №17 (ПП5)'!J11</f>
        <v>74285</v>
      </c>
      <c r="F262" s="285"/>
    </row>
    <row r="263" spans="1:6" ht="15" customHeight="1">
      <c r="A263" s="235"/>
      <c r="B263" s="235"/>
      <c r="C263" s="235"/>
      <c r="D263" s="17" t="s">
        <v>518</v>
      </c>
      <c r="E263" s="10">
        <f>'Приложение №17 (ПП5)'!K11</f>
        <v>30102.6</v>
      </c>
      <c r="F263" s="285"/>
    </row>
    <row r="264" spans="1:6" ht="17.100000000000001" customHeight="1">
      <c r="A264" s="235"/>
      <c r="B264" s="235"/>
      <c r="C264" s="235"/>
      <c r="D264" s="55" t="s">
        <v>519</v>
      </c>
      <c r="E264" s="10">
        <f>'Приложение №17 (ПП5)'!L11</f>
        <v>29515.8</v>
      </c>
      <c r="F264" s="285"/>
    </row>
    <row r="265" spans="1:6" ht="18.95" customHeight="1">
      <c r="A265" s="235"/>
      <c r="B265" s="235"/>
      <c r="C265" s="235"/>
      <c r="D265" s="55" t="s">
        <v>544</v>
      </c>
      <c r="E265" s="10">
        <f>'Приложение №17 (ПП5)'!M11</f>
        <v>20251.900000000001</v>
      </c>
      <c r="F265" s="285"/>
    </row>
    <row r="266" spans="1:6" ht="17.45" customHeight="1">
      <c r="A266" s="235"/>
      <c r="B266" s="235"/>
      <c r="C266" s="235"/>
      <c r="D266" s="17" t="s">
        <v>545</v>
      </c>
      <c r="E266" s="10">
        <f>'Приложение №17 (ПП5)'!N11</f>
        <v>0</v>
      </c>
      <c r="F266" s="280"/>
    </row>
    <row r="267" spans="1:6" ht="50.25" customHeight="1">
      <c r="A267" s="317" t="s">
        <v>541</v>
      </c>
      <c r="B267" s="317"/>
      <c r="C267" s="317"/>
      <c r="D267" s="317"/>
      <c r="E267" s="317"/>
      <c r="F267" s="317"/>
    </row>
    <row r="268" spans="1:6" ht="62.45" customHeight="1">
      <c r="A268" s="166" t="s">
        <v>705</v>
      </c>
      <c r="B268" s="138" t="s">
        <v>590</v>
      </c>
      <c r="C268" s="138" t="s">
        <v>591</v>
      </c>
      <c r="D268" s="309" t="s">
        <v>706</v>
      </c>
      <c r="E268" s="309"/>
      <c r="F268" s="138" t="s">
        <v>593</v>
      </c>
    </row>
    <row r="269" spans="1:6" ht="50.25" customHeight="1">
      <c r="A269" s="148" t="s">
        <v>709</v>
      </c>
      <c r="B269" s="144"/>
      <c r="C269" s="144"/>
      <c r="D269" s="313">
        <f>D270+D284+D294+D297+D308+D318+D279+D307</f>
        <v>177340.7</v>
      </c>
      <c r="E269" s="313"/>
      <c r="F269" s="157"/>
    </row>
    <row r="270" spans="1:6" ht="24" customHeight="1">
      <c r="A270" s="235" t="s">
        <v>557</v>
      </c>
      <c r="B270" s="235" t="s">
        <v>511</v>
      </c>
      <c r="C270" s="235" t="s">
        <v>512</v>
      </c>
      <c r="D270" s="314">
        <f>E272+E273+E274+E275+E276+E278+E277</f>
        <v>34854.300000000003</v>
      </c>
      <c r="E270" s="314"/>
      <c r="F270" s="279" t="s">
        <v>513</v>
      </c>
    </row>
    <row r="271" spans="1:6" ht="15.75">
      <c r="A271" s="235"/>
      <c r="B271" s="235"/>
      <c r="C271" s="235"/>
      <c r="D271" s="281" t="s">
        <v>355</v>
      </c>
      <c r="E271" s="281"/>
      <c r="F271" s="285"/>
    </row>
    <row r="272" spans="1:6" ht="15.75">
      <c r="A272" s="235"/>
      <c r="B272" s="235"/>
      <c r="C272" s="235"/>
      <c r="D272" s="146" t="s">
        <v>514</v>
      </c>
      <c r="E272" s="10">
        <f>'Приложение №18 (ПП6)'!G13</f>
        <v>2400</v>
      </c>
      <c r="F272" s="285"/>
    </row>
    <row r="273" spans="1:6" ht="15.75">
      <c r="A273" s="235"/>
      <c r="B273" s="235"/>
      <c r="C273" s="235"/>
      <c r="D273" s="146" t="s">
        <v>515</v>
      </c>
      <c r="E273" s="10">
        <f>'Приложение №18 (ПП6)'!H13</f>
        <v>1634</v>
      </c>
      <c r="F273" s="285"/>
    </row>
    <row r="274" spans="1:6" ht="15.75">
      <c r="A274" s="235"/>
      <c r="B274" s="235"/>
      <c r="C274" s="235"/>
      <c r="D274" s="146" t="s">
        <v>516</v>
      </c>
      <c r="E274" s="10">
        <f>'Приложение №18 (ПП6)'!I13</f>
        <v>4693.1000000000004</v>
      </c>
      <c r="F274" s="285"/>
    </row>
    <row r="275" spans="1:6" ht="15.75">
      <c r="A275" s="235"/>
      <c r="B275" s="235"/>
      <c r="C275" s="235"/>
      <c r="D275" s="146" t="s">
        <v>517</v>
      </c>
      <c r="E275" s="10">
        <f>'Приложение №18 (ПП6)'!J13</f>
        <v>0</v>
      </c>
      <c r="F275" s="285"/>
    </row>
    <row r="276" spans="1:6" ht="15.75">
      <c r="A276" s="235"/>
      <c r="B276" s="235"/>
      <c r="C276" s="235"/>
      <c r="D276" s="146" t="s">
        <v>518</v>
      </c>
      <c r="E276" s="10">
        <f>'Приложение №18 (ПП6)'!K13</f>
        <v>0</v>
      </c>
      <c r="F276" s="285"/>
    </row>
    <row r="277" spans="1:6" ht="15.75">
      <c r="A277" s="235"/>
      <c r="B277" s="235"/>
      <c r="C277" s="235"/>
      <c r="D277" s="146" t="s">
        <v>519</v>
      </c>
      <c r="E277" s="10">
        <f>'Приложение №18 (ПП6)'!L13</f>
        <v>3061.8</v>
      </c>
      <c r="F277" s="285"/>
    </row>
    <row r="278" spans="1:6" ht="15.75">
      <c r="A278" s="235"/>
      <c r="B278" s="235"/>
      <c r="C278" s="235"/>
      <c r="D278" s="146" t="s">
        <v>544</v>
      </c>
      <c r="E278" s="10">
        <f>'Приложение №18 (ПП6)'!M13</f>
        <v>23065.399999999998</v>
      </c>
      <c r="F278" s="285"/>
    </row>
    <row r="279" spans="1:6" ht="30.6" customHeight="1">
      <c r="A279" s="235"/>
      <c r="B279" s="235" t="s">
        <v>529</v>
      </c>
      <c r="C279" s="235" t="s">
        <v>512</v>
      </c>
      <c r="D279" s="313">
        <f>E281+E282+E283</f>
        <v>47968.9</v>
      </c>
      <c r="E279" s="313"/>
      <c r="F279" s="285"/>
    </row>
    <row r="280" spans="1:6" ht="15.75">
      <c r="A280" s="235"/>
      <c r="B280" s="235"/>
      <c r="C280" s="235"/>
      <c r="D280" s="315" t="s">
        <v>355</v>
      </c>
      <c r="E280" s="315"/>
      <c r="F280" s="285"/>
    </row>
    <row r="281" spans="1:6" ht="15.75">
      <c r="A281" s="235"/>
      <c r="B281" s="235"/>
      <c r="C281" s="235"/>
      <c r="D281" s="151" t="s">
        <v>519</v>
      </c>
      <c r="E281" s="151">
        <f>'Приложение №18 (ПП6)'!L14</f>
        <v>3000</v>
      </c>
      <c r="F281" s="285"/>
    </row>
    <row r="282" spans="1:6" ht="15.75">
      <c r="A282" s="235"/>
      <c r="B282" s="235"/>
      <c r="C282" s="235"/>
      <c r="D282" s="151" t="s">
        <v>544</v>
      </c>
      <c r="E282" s="151">
        <f>'Приложение №18 (ПП6)'!M14</f>
        <v>44968.9</v>
      </c>
      <c r="F282" s="285"/>
    </row>
    <row r="283" spans="1:6" ht="15.75">
      <c r="A283" s="235"/>
      <c r="B283" s="235"/>
      <c r="C283" s="235"/>
      <c r="D283" s="151" t="s">
        <v>545</v>
      </c>
      <c r="E283" s="151">
        <f>'Приложение №18 (ПП6)'!N14</f>
        <v>0</v>
      </c>
      <c r="F283" s="280"/>
    </row>
    <row r="284" spans="1:6" ht="19.7" customHeight="1">
      <c r="A284" s="235" t="s">
        <v>558</v>
      </c>
      <c r="B284" s="290" t="s">
        <v>511</v>
      </c>
      <c r="C284" s="290" t="s">
        <v>512</v>
      </c>
      <c r="D284" s="314">
        <f>E286+E287+E288+E289+E290+E291+E292+E293</f>
        <v>3509.2</v>
      </c>
      <c r="E284" s="314"/>
      <c r="F284" s="279" t="s">
        <v>513</v>
      </c>
    </row>
    <row r="285" spans="1:6" ht="15.75" customHeight="1">
      <c r="A285" s="235"/>
      <c r="B285" s="291"/>
      <c r="C285" s="291"/>
      <c r="D285" s="281" t="s">
        <v>355</v>
      </c>
      <c r="E285" s="281"/>
      <c r="F285" s="285"/>
    </row>
    <row r="286" spans="1:6" ht="15.75">
      <c r="A286" s="235"/>
      <c r="B286" s="291"/>
      <c r="C286" s="291"/>
      <c r="D286" s="17" t="s">
        <v>514</v>
      </c>
      <c r="E286" s="10">
        <f>'Приложение №18 (ПП6)'!G16</f>
        <v>3509.2</v>
      </c>
      <c r="F286" s="285"/>
    </row>
    <row r="287" spans="1:6" ht="15.75">
      <c r="A287" s="235"/>
      <c r="B287" s="291"/>
      <c r="C287" s="291"/>
      <c r="D287" s="17" t="s">
        <v>515</v>
      </c>
      <c r="E287" s="10">
        <f>'Приложение №18 (ПП6)'!H16</f>
        <v>0</v>
      </c>
      <c r="F287" s="285"/>
    </row>
    <row r="288" spans="1:6" ht="15.75">
      <c r="A288" s="235"/>
      <c r="B288" s="291"/>
      <c r="C288" s="291"/>
      <c r="D288" s="17" t="s">
        <v>516</v>
      </c>
      <c r="E288" s="10">
        <f>'Приложение №18 (ПП6)'!I16</f>
        <v>0</v>
      </c>
      <c r="F288" s="285"/>
    </row>
    <row r="289" spans="1:6" ht="15.75">
      <c r="A289" s="235"/>
      <c r="B289" s="291"/>
      <c r="C289" s="291"/>
      <c r="D289" s="17" t="s">
        <v>517</v>
      </c>
      <c r="E289" s="10">
        <f>'Приложение №18 (ПП6)'!J16</f>
        <v>0</v>
      </c>
      <c r="F289" s="285"/>
    </row>
    <row r="290" spans="1:6" ht="15.75">
      <c r="A290" s="235"/>
      <c r="B290" s="291"/>
      <c r="C290" s="291"/>
      <c r="D290" s="17" t="s">
        <v>518</v>
      </c>
      <c r="E290" s="10">
        <f>'Приложение №18 (ПП6)'!K16</f>
        <v>0</v>
      </c>
      <c r="F290" s="285"/>
    </row>
    <row r="291" spans="1:6" ht="15.75">
      <c r="A291" s="235"/>
      <c r="B291" s="291"/>
      <c r="C291" s="291"/>
      <c r="D291" s="106" t="s">
        <v>519</v>
      </c>
      <c r="E291" s="10">
        <f>'Приложение №18 (ПП6)'!L16</f>
        <v>0</v>
      </c>
      <c r="F291" s="285"/>
    </row>
    <row r="292" spans="1:6" ht="15.75">
      <c r="A292" s="235"/>
      <c r="B292" s="291"/>
      <c r="C292" s="291"/>
      <c r="D292" s="106" t="s">
        <v>544</v>
      </c>
      <c r="E292" s="10">
        <f>'Приложение №18 (ПП6)'!M16</f>
        <v>0</v>
      </c>
      <c r="F292" s="285"/>
    </row>
    <row r="293" spans="1:6" ht="15.75">
      <c r="A293" s="235"/>
      <c r="B293" s="292"/>
      <c r="C293" s="292"/>
      <c r="D293" s="106" t="s">
        <v>545</v>
      </c>
      <c r="E293" s="10">
        <f>'Приложение №18 (ПП6)'!N16</f>
        <v>0</v>
      </c>
      <c r="F293" s="285"/>
    </row>
    <row r="294" spans="1:6" ht="19.5" customHeight="1">
      <c r="A294" s="235"/>
      <c r="B294" s="235" t="s">
        <v>529</v>
      </c>
      <c r="C294" s="235" t="s">
        <v>512</v>
      </c>
      <c r="D294" s="314">
        <f>E296</f>
        <v>19185.2</v>
      </c>
      <c r="E294" s="314"/>
      <c r="F294" s="285"/>
    </row>
    <row r="295" spans="1:6" ht="14.1" customHeight="1">
      <c r="A295" s="235"/>
      <c r="B295" s="235"/>
      <c r="C295" s="235"/>
      <c r="D295" s="281" t="s">
        <v>355</v>
      </c>
      <c r="E295" s="281"/>
      <c r="F295" s="285"/>
    </row>
    <row r="296" spans="1:6" ht="184.5" customHeight="1">
      <c r="A296" s="235"/>
      <c r="B296" s="235"/>
      <c r="C296" s="235"/>
      <c r="D296" s="17" t="s">
        <v>514</v>
      </c>
      <c r="E296" s="10">
        <f>'Приложение №18 (ПП6)'!G17</f>
        <v>19185.2</v>
      </c>
      <c r="F296" s="285"/>
    </row>
    <row r="297" spans="1:6" ht="21.6" customHeight="1">
      <c r="A297" s="235" t="s">
        <v>559</v>
      </c>
      <c r="B297" s="235" t="s">
        <v>511</v>
      </c>
      <c r="C297" s="235" t="s">
        <v>512</v>
      </c>
      <c r="D297" s="314">
        <f>E299+E300+E301+E302+E303+E304</f>
        <v>3270</v>
      </c>
      <c r="E297" s="314"/>
      <c r="F297" s="281" t="s">
        <v>513</v>
      </c>
    </row>
    <row r="298" spans="1:6" ht="15.6" customHeight="1">
      <c r="A298" s="235"/>
      <c r="B298" s="235"/>
      <c r="C298" s="235"/>
      <c r="D298" s="281" t="s">
        <v>355</v>
      </c>
      <c r="E298" s="281"/>
      <c r="F298" s="281"/>
    </row>
    <row r="299" spans="1:6" ht="15.75">
      <c r="A299" s="235"/>
      <c r="B299" s="235"/>
      <c r="C299" s="235"/>
      <c r="D299" s="146" t="s">
        <v>514</v>
      </c>
      <c r="E299" s="10">
        <f>'Приложение №18 (ПП6)'!G19</f>
        <v>0</v>
      </c>
      <c r="F299" s="281"/>
    </row>
    <row r="300" spans="1:6" ht="15.75">
      <c r="A300" s="235"/>
      <c r="B300" s="235"/>
      <c r="C300" s="235"/>
      <c r="D300" s="146" t="s">
        <v>515</v>
      </c>
      <c r="E300" s="10">
        <f>'Приложение №18 (ПП6)'!H19</f>
        <v>3270</v>
      </c>
      <c r="F300" s="281"/>
    </row>
    <row r="301" spans="1:6" ht="15.75">
      <c r="A301" s="235"/>
      <c r="B301" s="235"/>
      <c r="C301" s="235"/>
      <c r="D301" s="146" t="s">
        <v>516</v>
      </c>
      <c r="E301" s="10">
        <f>'Приложение №18 (ПП6)'!I19</f>
        <v>0</v>
      </c>
      <c r="F301" s="281"/>
    </row>
    <row r="302" spans="1:6" ht="15.75">
      <c r="A302" s="235"/>
      <c r="B302" s="235"/>
      <c r="C302" s="235"/>
      <c r="D302" s="146" t="s">
        <v>517</v>
      </c>
      <c r="E302" s="10">
        <f>'Приложение №18 (ПП6)'!J19</f>
        <v>0</v>
      </c>
      <c r="F302" s="281"/>
    </row>
    <row r="303" spans="1:6" ht="15.75">
      <c r="A303" s="235"/>
      <c r="B303" s="235"/>
      <c r="C303" s="235"/>
      <c r="D303" s="146" t="s">
        <v>518</v>
      </c>
      <c r="E303" s="10">
        <f>'Приложение №18 (ПП6)'!K19</f>
        <v>0</v>
      </c>
      <c r="F303" s="281"/>
    </row>
    <row r="304" spans="1:6" ht="15.75">
      <c r="A304" s="235"/>
      <c r="B304" s="235"/>
      <c r="C304" s="235"/>
      <c r="D304" s="146" t="s">
        <v>519</v>
      </c>
      <c r="E304" s="10">
        <f>'Приложение №18 (ПП6)'!L19</f>
        <v>0</v>
      </c>
      <c r="F304" s="281"/>
    </row>
    <row r="305" spans="1:6" ht="15.75">
      <c r="A305" s="235"/>
      <c r="B305" s="235"/>
      <c r="C305" s="235"/>
      <c r="D305" s="146" t="s">
        <v>544</v>
      </c>
      <c r="E305" s="10">
        <f>'Приложение №18 (ПП6)'!M19</f>
        <v>0</v>
      </c>
      <c r="F305" s="281"/>
    </row>
    <row r="306" spans="1:6" ht="15.75">
      <c r="A306" s="235"/>
      <c r="B306" s="235"/>
      <c r="C306" s="235"/>
      <c r="D306" s="146" t="s">
        <v>545</v>
      </c>
      <c r="E306" s="10">
        <f>'Приложение №18 (ПП6)'!N19</f>
        <v>0</v>
      </c>
      <c r="F306" s="281"/>
    </row>
    <row r="307" spans="1:6" ht="35.25" customHeight="1">
      <c r="A307" s="235"/>
      <c r="B307" s="145" t="s">
        <v>529</v>
      </c>
      <c r="C307" s="150" t="s">
        <v>512</v>
      </c>
      <c r="D307" s="334">
        <f>'Приложение №18 (ПП6)'!F20</f>
        <v>0</v>
      </c>
      <c r="E307" s="334"/>
      <c r="F307" s="281"/>
    </row>
    <row r="308" spans="1:6" ht="25.5" customHeight="1">
      <c r="A308" s="235" t="s">
        <v>560</v>
      </c>
      <c r="B308" s="235" t="s">
        <v>511</v>
      </c>
      <c r="C308" s="235" t="s">
        <v>512</v>
      </c>
      <c r="D308" s="314">
        <f>E310+E311+E312+E313+E314+E315+E316+E317</f>
        <v>8287.6</v>
      </c>
      <c r="E308" s="314"/>
      <c r="F308" s="281" t="s">
        <v>513</v>
      </c>
    </row>
    <row r="309" spans="1:6" ht="17.45" customHeight="1">
      <c r="A309" s="235"/>
      <c r="B309" s="235"/>
      <c r="C309" s="235"/>
      <c r="D309" s="281" t="s">
        <v>355</v>
      </c>
      <c r="E309" s="281"/>
      <c r="F309" s="281"/>
    </row>
    <row r="310" spans="1:6" ht="15.75">
      <c r="A310" s="235"/>
      <c r="B310" s="235"/>
      <c r="C310" s="235"/>
      <c r="D310" s="146" t="s">
        <v>514</v>
      </c>
      <c r="E310" s="10">
        <f>'Приложение №18 (ПП6)'!G22</f>
        <v>0</v>
      </c>
      <c r="F310" s="281"/>
    </row>
    <row r="311" spans="1:6" ht="15.75">
      <c r="A311" s="235"/>
      <c r="B311" s="235"/>
      <c r="C311" s="235"/>
      <c r="D311" s="146" t="s">
        <v>515</v>
      </c>
      <c r="E311" s="10">
        <f>'Приложение №18 (ПП6)'!H22</f>
        <v>3000</v>
      </c>
      <c r="F311" s="281"/>
    </row>
    <row r="312" spans="1:6" ht="22.5" customHeight="1">
      <c r="A312" s="235"/>
      <c r="B312" s="235"/>
      <c r="C312" s="235"/>
      <c r="D312" s="146" t="s">
        <v>516</v>
      </c>
      <c r="E312" s="10">
        <f>'Приложение №18 (ПП6)'!I22</f>
        <v>5287.6</v>
      </c>
      <c r="F312" s="281"/>
    </row>
    <row r="313" spans="1:6" ht="15.75">
      <c r="A313" s="235"/>
      <c r="B313" s="235"/>
      <c r="C313" s="235"/>
      <c r="D313" s="146" t="s">
        <v>517</v>
      </c>
      <c r="E313" s="10">
        <f>'Приложение №18 (ПП6)'!J22</f>
        <v>0</v>
      </c>
      <c r="F313" s="281"/>
    </row>
    <row r="314" spans="1:6" ht="15.75">
      <c r="A314" s="235"/>
      <c r="B314" s="235"/>
      <c r="C314" s="235"/>
      <c r="D314" s="146" t="s">
        <v>518</v>
      </c>
      <c r="E314" s="10">
        <f>'Приложение №18 (ПП6)'!K22</f>
        <v>0</v>
      </c>
      <c r="F314" s="281"/>
    </row>
    <row r="315" spans="1:6" ht="15.75">
      <c r="A315" s="235"/>
      <c r="B315" s="235"/>
      <c r="C315" s="235"/>
      <c r="D315" s="146" t="s">
        <v>519</v>
      </c>
      <c r="E315" s="10">
        <f>'Приложение №18 (ПП6)'!L22</f>
        <v>0</v>
      </c>
      <c r="F315" s="281"/>
    </row>
    <row r="316" spans="1:6" ht="15.75">
      <c r="A316" s="235"/>
      <c r="B316" s="235"/>
      <c r="C316" s="235"/>
      <c r="D316" s="146" t="s">
        <v>544</v>
      </c>
      <c r="E316" s="10">
        <f>'Приложение №18 (ПП6)'!M22</f>
        <v>0</v>
      </c>
      <c r="F316" s="281"/>
    </row>
    <row r="317" spans="1:6" ht="15.75">
      <c r="A317" s="235"/>
      <c r="B317" s="235"/>
      <c r="C317" s="235"/>
      <c r="D317" s="146" t="s">
        <v>545</v>
      </c>
      <c r="E317" s="10">
        <f>'Приложение №18 (ПП6)'!N22</f>
        <v>0</v>
      </c>
      <c r="F317" s="281"/>
    </row>
    <row r="318" spans="1:6" ht="21.6" customHeight="1">
      <c r="A318" s="235"/>
      <c r="B318" s="235" t="s">
        <v>529</v>
      </c>
      <c r="C318" s="235" t="s">
        <v>512</v>
      </c>
      <c r="D318" s="314">
        <f>E320+E321+E322+E323+E324+E325+E326</f>
        <v>60265.5</v>
      </c>
      <c r="E318" s="314"/>
      <c r="F318" s="281"/>
    </row>
    <row r="319" spans="1:6" ht="15.95" customHeight="1">
      <c r="A319" s="235"/>
      <c r="B319" s="235"/>
      <c r="C319" s="235"/>
      <c r="D319" s="281" t="s">
        <v>355</v>
      </c>
      <c r="E319" s="281"/>
      <c r="F319" s="281"/>
    </row>
    <row r="320" spans="1:6" ht="15.75">
      <c r="A320" s="235"/>
      <c r="B320" s="235"/>
      <c r="C320" s="235"/>
      <c r="D320" s="146" t="s">
        <v>515</v>
      </c>
      <c r="E320" s="10">
        <f>'Приложение №18 (ПП6)'!H23</f>
        <v>21730.9</v>
      </c>
      <c r="F320" s="281"/>
    </row>
    <row r="321" spans="1:8" ht="15.75">
      <c r="A321" s="235"/>
      <c r="B321" s="235"/>
      <c r="C321" s="235"/>
      <c r="D321" s="146" t="s">
        <v>516</v>
      </c>
      <c r="E321" s="10">
        <f>'Приложение №18 (ПП6)'!I23</f>
        <v>38534.6</v>
      </c>
      <c r="F321" s="281"/>
    </row>
    <row r="322" spans="1:8" ht="15.75">
      <c r="A322" s="235"/>
      <c r="B322" s="235"/>
      <c r="C322" s="235"/>
      <c r="D322" s="146" t="s">
        <v>517</v>
      </c>
      <c r="E322" s="10">
        <f>'Приложение №18 (ПП6)'!J23</f>
        <v>0</v>
      </c>
      <c r="F322" s="281"/>
    </row>
    <row r="323" spans="1:8" ht="15.75">
      <c r="A323" s="235"/>
      <c r="B323" s="235"/>
      <c r="C323" s="235"/>
      <c r="D323" s="146" t="s">
        <v>518</v>
      </c>
      <c r="E323" s="10">
        <f>'Приложение №18 (ПП6)'!K23</f>
        <v>0</v>
      </c>
      <c r="F323" s="281"/>
    </row>
    <row r="324" spans="1:8" ht="15.75">
      <c r="A324" s="235"/>
      <c r="B324" s="235"/>
      <c r="C324" s="235"/>
      <c r="D324" s="146" t="s">
        <v>519</v>
      </c>
      <c r="E324" s="10">
        <f>'Приложение №18 (ПП6)'!L23</f>
        <v>0</v>
      </c>
      <c r="F324" s="281"/>
    </row>
    <row r="325" spans="1:8" ht="15.75">
      <c r="A325" s="235"/>
      <c r="B325" s="235"/>
      <c r="C325" s="235"/>
      <c r="D325" s="146" t="s">
        <v>544</v>
      </c>
      <c r="E325" s="10">
        <f>'Приложение №18 (ПП6)'!M23</f>
        <v>0</v>
      </c>
      <c r="F325" s="281"/>
    </row>
    <row r="326" spans="1:8" ht="15.75">
      <c r="A326" s="235"/>
      <c r="B326" s="235"/>
      <c r="C326" s="235"/>
      <c r="D326" s="146" t="s">
        <v>545</v>
      </c>
      <c r="E326" s="10">
        <f>'Приложение №18 (ПП6)'!N23</f>
        <v>0</v>
      </c>
      <c r="F326" s="281"/>
    </row>
    <row r="327" spans="1:8" ht="27.75" customHeight="1">
      <c r="A327" s="234" t="s">
        <v>542</v>
      </c>
      <c r="B327" s="234"/>
      <c r="C327" s="234"/>
      <c r="D327" s="234"/>
      <c r="E327" s="234"/>
      <c r="F327" s="234"/>
    </row>
    <row r="328" spans="1:8" ht="76.5" customHeight="1">
      <c r="A328" s="161" t="s">
        <v>705</v>
      </c>
      <c r="B328" s="156" t="s">
        <v>590</v>
      </c>
      <c r="C328" s="156" t="s">
        <v>591</v>
      </c>
      <c r="D328" s="316" t="s">
        <v>706</v>
      </c>
      <c r="E328" s="316"/>
      <c r="F328" s="156" t="s">
        <v>593</v>
      </c>
    </row>
    <row r="329" spans="1:8" ht="46.5" customHeight="1">
      <c r="A329" s="148" t="s">
        <v>710</v>
      </c>
      <c r="B329" s="144"/>
      <c r="C329" s="144"/>
      <c r="D329" s="313">
        <f>D330+D341+D352+D363+D374+D387+0.1</f>
        <v>238673.74000000002</v>
      </c>
      <c r="E329" s="313"/>
      <c r="F329" s="54"/>
      <c r="H329" s="48"/>
    </row>
    <row r="330" spans="1:8" ht="15.75">
      <c r="A330" s="235" t="s">
        <v>773</v>
      </c>
      <c r="B330" s="235" t="s">
        <v>511</v>
      </c>
      <c r="C330" s="235" t="s">
        <v>512</v>
      </c>
      <c r="D330" s="314">
        <f>E332+E333+E334+E335+E336+E337+E338+E339+E340</f>
        <v>16120.150000000001</v>
      </c>
      <c r="E330" s="314"/>
      <c r="F330" s="281" t="s">
        <v>513</v>
      </c>
    </row>
    <row r="331" spans="1:8" ht="15.75">
      <c r="A331" s="235"/>
      <c r="B331" s="235"/>
      <c r="C331" s="235"/>
      <c r="D331" s="281" t="s">
        <v>355</v>
      </c>
      <c r="E331" s="281"/>
      <c r="F331" s="281"/>
    </row>
    <row r="332" spans="1:8" ht="15.75">
      <c r="A332" s="235"/>
      <c r="B332" s="235"/>
      <c r="C332" s="235"/>
      <c r="D332" s="146" t="s">
        <v>514</v>
      </c>
      <c r="E332" s="10">
        <v>0</v>
      </c>
      <c r="F332" s="281"/>
    </row>
    <row r="333" spans="1:8" ht="18.95" customHeight="1">
      <c r="A333" s="235"/>
      <c r="B333" s="235"/>
      <c r="C333" s="235"/>
      <c r="D333" s="146" t="s">
        <v>515</v>
      </c>
      <c r="E333" s="10">
        <f>'Приложение №19 (ПП7)'!G14</f>
        <v>900</v>
      </c>
      <c r="F333" s="281"/>
    </row>
    <row r="334" spans="1:8" ht="15.75">
      <c r="A334" s="235"/>
      <c r="B334" s="235"/>
      <c r="C334" s="235"/>
      <c r="D334" s="146" t="s">
        <v>516</v>
      </c>
      <c r="E334" s="10">
        <f>'Приложение №19 (ПП7)'!H14</f>
        <v>359</v>
      </c>
      <c r="F334" s="281"/>
    </row>
    <row r="335" spans="1:8" ht="15.75">
      <c r="A335" s="235"/>
      <c r="B335" s="235"/>
      <c r="C335" s="235"/>
      <c r="D335" s="146" t="s">
        <v>517</v>
      </c>
      <c r="E335" s="10">
        <f>'Приложение №19 (ПП7)'!I14</f>
        <v>2032.8</v>
      </c>
      <c r="F335" s="281"/>
    </row>
    <row r="336" spans="1:8" ht="15.75">
      <c r="A336" s="235"/>
      <c r="B336" s="235"/>
      <c r="C336" s="235"/>
      <c r="D336" s="146" t="s">
        <v>518</v>
      </c>
      <c r="E336" s="10">
        <f>'Приложение №19 (ПП7)'!J14</f>
        <v>5172.6000000000004</v>
      </c>
      <c r="F336" s="281"/>
    </row>
    <row r="337" spans="1:6" ht="15.75">
      <c r="A337" s="235"/>
      <c r="B337" s="235"/>
      <c r="C337" s="235"/>
      <c r="D337" s="146" t="s">
        <v>519</v>
      </c>
      <c r="E337" s="10">
        <f>'Приложение №19 (ПП7)'!K14</f>
        <v>2255.75</v>
      </c>
      <c r="F337" s="281"/>
    </row>
    <row r="338" spans="1:6" ht="15.75">
      <c r="A338" s="235"/>
      <c r="B338" s="235"/>
      <c r="C338" s="235"/>
      <c r="D338" s="146" t="s">
        <v>544</v>
      </c>
      <c r="E338" s="10">
        <f>'Приложение №19 (ПП7)'!L14</f>
        <v>2700</v>
      </c>
      <c r="F338" s="281"/>
    </row>
    <row r="339" spans="1:6" ht="15.75">
      <c r="A339" s="235"/>
      <c r="B339" s="235"/>
      <c r="C339" s="235"/>
      <c r="D339" s="146" t="s">
        <v>545</v>
      </c>
      <c r="E339" s="10">
        <f>'Приложение №19 (ПП7)'!M14</f>
        <v>2700</v>
      </c>
      <c r="F339" s="281"/>
    </row>
    <row r="340" spans="1:6" ht="15.75">
      <c r="A340" s="235"/>
      <c r="B340" s="235"/>
      <c r="C340" s="235"/>
      <c r="D340" s="146" t="s">
        <v>546</v>
      </c>
      <c r="E340" s="10">
        <f>'Приложение №19 (ПП7)'!N14</f>
        <v>0</v>
      </c>
      <c r="F340" s="281"/>
    </row>
    <row r="341" spans="1:6" ht="15" customHeight="1">
      <c r="A341" s="235"/>
      <c r="B341" s="235" t="s">
        <v>529</v>
      </c>
      <c r="C341" s="235" t="s">
        <v>512</v>
      </c>
      <c r="D341" s="314">
        <f>E343+E344+E345+E346+E347+E348+E349+E350+E351</f>
        <v>55608.37</v>
      </c>
      <c r="E341" s="314"/>
      <c r="F341" s="281"/>
    </row>
    <row r="342" spans="1:6" ht="15.75">
      <c r="A342" s="235"/>
      <c r="B342" s="235"/>
      <c r="C342" s="235"/>
      <c r="D342" s="281" t="s">
        <v>355</v>
      </c>
      <c r="E342" s="281"/>
      <c r="F342" s="281"/>
    </row>
    <row r="343" spans="1:6" ht="15.75">
      <c r="A343" s="235"/>
      <c r="B343" s="235"/>
      <c r="C343" s="235"/>
      <c r="D343" s="146" t="s">
        <v>514</v>
      </c>
      <c r="E343" s="10">
        <v>0</v>
      </c>
      <c r="F343" s="281"/>
    </row>
    <row r="344" spans="1:6" ht="15.75">
      <c r="A344" s="235"/>
      <c r="B344" s="235"/>
      <c r="C344" s="235"/>
      <c r="D344" s="146" t="s">
        <v>515</v>
      </c>
      <c r="E344" s="10">
        <f>'Приложение №19 (ПП7)'!G15</f>
        <v>11500</v>
      </c>
      <c r="F344" s="281"/>
    </row>
    <row r="345" spans="1:6" ht="15.75">
      <c r="A345" s="235"/>
      <c r="B345" s="235"/>
      <c r="C345" s="235"/>
      <c r="D345" s="146" t="s">
        <v>516</v>
      </c>
      <c r="E345" s="10">
        <f>'Приложение №19 (ПП7)'!H15</f>
        <v>2651.3</v>
      </c>
      <c r="F345" s="281"/>
    </row>
    <row r="346" spans="1:6" ht="15.75">
      <c r="A346" s="235"/>
      <c r="B346" s="235"/>
      <c r="C346" s="235"/>
      <c r="D346" s="146" t="s">
        <v>517</v>
      </c>
      <c r="E346" s="10">
        <f>'Приложение №19 (ПП7)'!I15</f>
        <v>11568.2</v>
      </c>
      <c r="F346" s="281"/>
    </row>
    <row r="347" spans="1:6" ht="15.75">
      <c r="A347" s="235"/>
      <c r="B347" s="235"/>
      <c r="C347" s="235"/>
      <c r="D347" s="146" t="s">
        <v>518</v>
      </c>
      <c r="E347" s="10">
        <f>'Приложение №19 (ПП7)'!J15</f>
        <v>9306.2999999999993</v>
      </c>
      <c r="F347" s="281"/>
    </row>
    <row r="348" spans="1:6" ht="15.75">
      <c r="A348" s="235"/>
      <c r="B348" s="235"/>
      <c r="C348" s="235"/>
      <c r="D348" s="146" t="s">
        <v>519</v>
      </c>
      <c r="E348" s="10">
        <f>'Приложение №19 (ПП7)'!K15</f>
        <v>20582.57</v>
      </c>
      <c r="F348" s="281"/>
    </row>
    <row r="349" spans="1:6" ht="15.75">
      <c r="A349" s="235"/>
      <c r="B349" s="235"/>
      <c r="C349" s="235"/>
      <c r="D349" s="146" t="s">
        <v>544</v>
      </c>
      <c r="E349" s="10">
        <f>'Приложение №19 (ПП7)'!L15</f>
        <v>0</v>
      </c>
      <c r="F349" s="281"/>
    </row>
    <row r="350" spans="1:6" ht="15.75">
      <c r="A350" s="235"/>
      <c r="B350" s="235"/>
      <c r="C350" s="235"/>
      <c r="D350" s="146" t="s">
        <v>545</v>
      </c>
      <c r="E350" s="10">
        <f>'Приложение №19 (ПП7)'!M15</f>
        <v>0</v>
      </c>
      <c r="F350" s="281"/>
    </row>
    <row r="351" spans="1:6" ht="15.75">
      <c r="A351" s="235"/>
      <c r="B351" s="235"/>
      <c r="C351" s="235"/>
      <c r="D351" s="146" t="s">
        <v>546</v>
      </c>
      <c r="E351" s="10">
        <f>'Приложение №19 (ПП7)'!N15</f>
        <v>0</v>
      </c>
      <c r="F351" s="281"/>
    </row>
    <row r="352" spans="1:6" ht="15.75">
      <c r="A352" s="235"/>
      <c r="B352" s="235" t="s">
        <v>543</v>
      </c>
      <c r="C352" s="235" t="s">
        <v>512</v>
      </c>
      <c r="D352" s="314">
        <f>E354+E355+E356+E357+E358+E359+E360+E361+E362</f>
        <v>26225.919999999998</v>
      </c>
      <c r="E352" s="314"/>
      <c r="F352" s="281"/>
    </row>
    <row r="353" spans="1:6" ht="15.75">
      <c r="A353" s="235"/>
      <c r="B353" s="235"/>
      <c r="C353" s="235"/>
      <c r="D353" s="281" t="s">
        <v>355</v>
      </c>
      <c r="E353" s="281"/>
      <c r="F353" s="281"/>
    </row>
    <row r="354" spans="1:6" ht="15.75">
      <c r="A354" s="235"/>
      <c r="B354" s="235"/>
      <c r="C354" s="235"/>
      <c r="D354" s="146" t="s">
        <v>514</v>
      </c>
      <c r="E354" s="10">
        <v>0</v>
      </c>
      <c r="F354" s="281"/>
    </row>
    <row r="355" spans="1:6" ht="15.75">
      <c r="A355" s="235"/>
      <c r="B355" s="235"/>
      <c r="C355" s="235"/>
      <c r="D355" s="146" t="s">
        <v>515</v>
      </c>
      <c r="E355" s="10">
        <f>'Приложение №19 (ПП7)'!G16</f>
        <v>5166.6000000000004</v>
      </c>
      <c r="F355" s="281"/>
    </row>
    <row r="356" spans="1:6" ht="15.75">
      <c r="A356" s="235"/>
      <c r="B356" s="235"/>
      <c r="C356" s="235"/>
      <c r="D356" s="146" t="s">
        <v>516</v>
      </c>
      <c r="E356" s="10">
        <f>'Приложение №19 (ПП7)'!H16</f>
        <v>805.4</v>
      </c>
      <c r="F356" s="281"/>
    </row>
    <row r="357" spans="1:6" ht="15.75">
      <c r="A357" s="235"/>
      <c r="B357" s="235"/>
      <c r="C357" s="235"/>
      <c r="D357" s="146" t="s">
        <v>517</v>
      </c>
      <c r="E357" s="10">
        <f>'Приложение №19 (ПП7)'!I16</f>
        <v>6284</v>
      </c>
      <c r="F357" s="281"/>
    </row>
    <row r="358" spans="1:6" ht="15.75">
      <c r="A358" s="235"/>
      <c r="B358" s="235"/>
      <c r="C358" s="235"/>
      <c r="D358" s="146" t="s">
        <v>518</v>
      </c>
      <c r="E358" s="10">
        <f>'Приложение №19 (ПП7)'!J16</f>
        <v>4583.7</v>
      </c>
      <c r="F358" s="281"/>
    </row>
    <row r="359" spans="1:6" ht="15.75">
      <c r="A359" s="235"/>
      <c r="B359" s="235"/>
      <c r="C359" s="235"/>
      <c r="D359" s="146" t="s">
        <v>519</v>
      </c>
      <c r="E359" s="10">
        <f>'Приложение №19 (ПП7)'!K16</f>
        <v>9386.2199999999993</v>
      </c>
      <c r="F359" s="281"/>
    </row>
    <row r="360" spans="1:6" ht="16.5" customHeight="1">
      <c r="A360" s="235"/>
      <c r="B360" s="235"/>
      <c r="C360" s="235"/>
      <c r="D360" s="146" t="s">
        <v>544</v>
      </c>
      <c r="E360" s="10">
        <f>'Приложение №19 (ПП7)'!L16</f>
        <v>0</v>
      </c>
      <c r="F360" s="281"/>
    </row>
    <row r="361" spans="1:6" ht="18.95" customHeight="1">
      <c r="A361" s="235"/>
      <c r="B361" s="235"/>
      <c r="C361" s="235"/>
      <c r="D361" s="146" t="s">
        <v>545</v>
      </c>
      <c r="E361" s="10">
        <f>'Приложение №19 (ПП7)'!M16</f>
        <v>0</v>
      </c>
      <c r="F361" s="281"/>
    </row>
    <row r="362" spans="1:6" ht="75.75" customHeight="1">
      <c r="A362" s="235"/>
      <c r="B362" s="235"/>
      <c r="C362" s="235"/>
      <c r="D362" s="146" t="s">
        <v>546</v>
      </c>
      <c r="E362" s="10">
        <f>'Приложение №19 (ПП7)'!N16</f>
        <v>0</v>
      </c>
      <c r="F362" s="281"/>
    </row>
    <row r="363" spans="1:6" ht="70.5" customHeight="1">
      <c r="A363" s="343" t="s">
        <v>775</v>
      </c>
      <c r="B363" s="235" t="s">
        <v>511</v>
      </c>
      <c r="C363" s="235" t="s">
        <v>512</v>
      </c>
      <c r="D363" s="314">
        <f>E365+E366+E367+E368+E369+E370+E371+E372+E373</f>
        <v>9358.7000000000007</v>
      </c>
      <c r="E363" s="314"/>
      <c r="F363" s="281" t="s">
        <v>513</v>
      </c>
    </row>
    <row r="364" spans="1:6" ht="15.95" customHeight="1">
      <c r="A364" s="343"/>
      <c r="B364" s="235"/>
      <c r="C364" s="235"/>
      <c r="D364" s="281" t="s">
        <v>355</v>
      </c>
      <c r="E364" s="281"/>
      <c r="F364" s="281"/>
    </row>
    <row r="365" spans="1:6" ht="19.5" customHeight="1">
      <c r="A365" s="343"/>
      <c r="B365" s="235"/>
      <c r="C365" s="235"/>
      <c r="D365" s="146" t="s">
        <v>514</v>
      </c>
      <c r="E365" s="10">
        <v>0</v>
      </c>
      <c r="F365" s="281"/>
    </row>
    <row r="366" spans="1:6" ht="19.5" customHeight="1">
      <c r="A366" s="343"/>
      <c r="B366" s="235"/>
      <c r="C366" s="235"/>
      <c r="D366" s="146" t="s">
        <v>515</v>
      </c>
      <c r="E366" s="10">
        <f>'Приложение №19 (ПП7)'!G18</f>
        <v>1800</v>
      </c>
      <c r="F366" s="281"/>
    </row>
    <row r="367" spans="1:6" ht="19.5" customHeight="1">
      <c r="A367" s="343"/>
      <c r="B367" s="235"/>
      <c r="C367" s="235"/>
      <c r="D367" s="146" t="s">
        <v>516</v>
      </c>
      <c r="E367" s="10">
        <f>'Приложение №19 (ПП7)'!H18</f>
        <v>2341</v>
      </c>
      <c r="F367" s="281"/>
    </row>
    <row r="368" spans="1:6" ht="19.5" customHeight="1">
      <c r="A368" s="343"/>
      <c r="B368" s="235"/>
      <c r="C368" s="235"/>
      <c r="D368" s="146" t="s">
        <v>517</v>
      </c>
      <c r="E368" s="10">
        <f>'Приложение №19 (ПП7)'!I18</f>
        <v>1652.2</v>
      </c>
      <c r="F368" s="281"/>
    </row>
    <row r="369" spans="1:6" ht="19.5" customHeight="1">
      <c r="A369" s="343"/>
      <c r="B369" s="235"/>
      <c r="C369" s="235"/>
      <c r="D369" s="146" t="s">
        <v>518</v>
      </c>
      <c r="E369" s="10">
        <f>'Приложение №19 (ПП7)'!J18</f>
        <v>1256.9000000000001</v>
      </c>
      <c r="F369" s="281"/>
    </row>
    <row r="370" spans="1:6" ht="19.5" customHeight="1">
      <c r="A370" s="343"/>
      <c r="B370" s="235"/>
      <c r="C370" s="235"/>
      <c r="D370" s="146" t="s">
        <v>534</v>
      </c>
      <c r="E370" s="10">
        <f>'Приложение №19 (ПП7)'!K18</f>
        <v>2308.6</v>
      </c>
      <c r="F370" s="281"/>
    </row>
    <row r="371" spans="1:6" ht="19.5" customHeight="1">
      <c r="A371" s="343"/>
      <c r="B371" s="235"/>
      <c r="C371" s="235"/>
      <c r="D371" s="146" t="s">
        <v>537</v>
      </c>
      <c r="E371" s="10">
        <f>'Приложение №19 (ПП7)'!L18</f>
        <v>0</v>
      </c>
      <c r="F371" s="281"/>
    </row>
    <row r="372" spans="1:6" ht="19.5" customHeight="1">
      <c r="A372" s="343"/>
      <c r="B372" s="235"/>
      <c r="C372" s="235"/>
      <c r="D372" s="146" t="s">
        <v>538</v>
      </c>
      <c r="E372" s="10">
        <f>'Приложение №19 (ПП7)'!M18</f>
        <v>0</v>
      </c>
      <c r="F372" s="281"/>
    </row>
    <row r="373" spans="1:6" ht="20.25" customHeight="1">
      <c r="A373" s="343"/>
      <c r="B373" s="235"/>
      <c r="C373" s="235"/>
      <c r="D373" s="146" t="s">
        <v>539</v>
      </c>
      <c r="E373" s="10">
        <f>'Приложение №19 (ПП7)'!N18</f>
        <v>0</v>
      </c>
      <c r="F373" s="281"/>
    </row>
    <row r="374" spans="1:6" ht="18.600000000000001" customHeight="1">
      <c r="A374" s="342" t="s">
        <v>772</v>
      </c>
      <c r="B374" s="235" t="s">
        <v>529</v>
      </c>
      <c r="C374" s="235" t="s">
        <v>512</v>
      </c>
      <c r="D374" s="314">
        <f>E378+E379+E380+E381+E382+E383+E384+E385+E386</f>
        <v>105866.5</v>
      </c>
      <c r="E374" s="314"/>
      <c r="F374" s="281"/>
    </row>
    <row r="375" spans="1:6" ht="12" customHeight="1">
      <c r="A375" s="342"/>
      <c r="B375" s="235"/>
      <c r="C375" s="235"/>
      <c r="D375" s="314"/>
      <c r="E375" s="314"/>
      <c r="F375" s="281"/>
    </row>
    <row r="376" spans="1:6" ht="4.5" customHeight="1">
      <c r="A376" s="342"/>
      <c r="B376" s="235"/>
      <c r="C376" s="235"/>
      <c r="D376" s="314"/>
      <c r="E376" s="314"/>
      <c r="F376" s="281"/>
    </row>
    <row r="377" spans="1:6" ht="15" customHeight="1">
      <c r="A377" s="342"/>
      <c r="B377" s="235"/>
      <c r="C377" s="235"/>
      <c r="D377" s="281" t="s">
        <v>355</v>
      </c>
      <c r="E377" s="281"/>
      <c r="F377" s="281"/>
    </row>
    <row r="378" spans="1:6" ht="20.100000000000001" customHeight="1">
      <c r="A378" s="342"/>
      <c r="B378" s="235"/>
      <c r="C378" s="235"/>
      <c r="D378" s="146" t="s">
        <v>514</v>
      </c>
      <c r="E378" s="10">
        <v>0</v>
      </c>
      <c r="F378" s="281"/>
    </row>
    <row r="379" spans="1:6" ht="20.100000000000001" customHeight="1">
      <c r="A379" s="342"/>
      <c r="B379" s="235"/>
      <c r="C379" s="235"/>
      <c r="D379" s="146" t="s">
        <v>515</v>
      </c>
      <c r="E379" s="10">
        <f>'Приложение №19 (ПП7)'!G19</f>
        <v>23000</v>
      </c>
      <c r="F379" s="281"/>
    </row>
    <row r="380" spans="1:6" ht="20.100000000000001" customHeight="1">
      <c r="A380" s="342"/>
      <c r="B380" s="235"/>
      <c r="C380" s="235"/>
      <c r="D380" s="146" t="s">
        <v>516</v>
      </c>
      <c r="E380" s="10">
        <f>'Приложение №19 (ПП7)'!H19</f>
        <v>17290.7</v>
      </c>
      <c r="F380" s="281"/>
    </row>
    <row r="381" spans="1:6" ht="20.100000000000001" customHeight="1">
      <c r="A381" s="342"/>
      <c r="B381" s="235"/>
      <c r="C381" s="235"/>
      <c r="D381" s="146" t="s">
        <v>517</v>
      </c>
      <c r="E381" s="10">
        <f>'Приложение №19 (ПП7)'!I19</f>
        <v>18239.8</v>
      </c>
      <c r="F381" s="281"/>
    </row>
    <row r="382" spans="1:6" ht="20.100000000000001" customHeight="1">
      <c r="A382" s="342"/>
      <c r="B382" s="235"/>
      <c r="C382" s="235"/>
      <c r="D382" s="146" t="s">
        <v>518</v>
      </c>
      <c r="E382" s="10">
        <f>'Приложение №19 (ПП7)'!J19</f>
        <v>16686</v>
      </c>
      <c r="F382" s="281"/>
    </row>
    <row r="383" spans="1:6" ht="20.100000000000001" customHeight="1">
      <c r="A383" s="342"/>
      <c r="B383" s="235"/>
      <c r="C383" s="235"/>
      <c r="D383" s="146" t="s">
        <v>534</v>
      </c>
      <c r="E383" s="10">
        <f>'Приложение №19 (ПП7)'!K19</f>
        <v>30650</v>
      </c>
      <c r="F383" s="281"/>
    </row>
    <row r="384" spans="1:6" ht="20.100000000000001" customHeight="1">
      <c r="A384" s="342"/>
      <c r="B384" s="235"/>
      <c r="C384" s="235"/>
      <c r="D384" s="146" t="s">
        <v>537</v>
      </c>
      <c r="E384" s="10">
        <f>'Приложение №19 (ПП7)'!L19</f>
        <v>0</v>
      </c>
      <c r="F384" s="281"/>
    </row>
    <row r="385" spans="1:7" ht="19.5" customHeight="1">
      <c r="A385" s="342"/>
      <c r="B385" s="235"/>
      <c r="C385" s="235"/>
      <c r="D385" s="146" t="s">
        <v>538</v>
      </c>
      <c r="E385" s="10">
        <f>'Приложение №19 (ПП7)'!M19</f>
        <v>0</v>
      </c>
      <c r="F385" s="281"/>
    </row>
    <row r="386" spans="1:7" ht="65.25" customHeight="1">
      <c r="A386" s="342"/>
      <c r="B386" s="235"/>
      <c r="C386" s="235"/>
      <c r="D386" s="146" t="s">
        <v>539</v>
      </c>
      <c r="E386" s="10">
        <f>'Приложение №19 (ПП7)'!N19</f>
        <v>0</v>
      </c>
      <c r="F386" s="281"/>
    </row>
    <row r="387" spans="1:7" ht="20.45" customHeight="1">
      <c r="A387" s="342" t="s">
        <v>774</v>
      </c>
      <c r="B387" s="235" t="s">
        <v>543</v>
      </c>
      <c r="C387" s="235" t="s">
        <v>512</v>
      </c>
      <c r="D387" s="314">
        <f>E389+E390+E391+E392+E393+E397+E394+E395+E396</f>
        <v>25494</v>
      </c>
      <c r="E387" s="314"/>
      <c r="F387" s="281"/>
    </row>
    <row r="388" spans="1:7" ht="14.1" customHeight="1">
      <c r="A388" s="342"/>
      <c r="B388" s="235"/>
      <c r="C388" s="235"/>
      <c r="D388" s="281" t="s">
        <v>355</v>
      </c>
      <c r="E388" s="281"/>
      <c r="F388" s="281"/>
    </row>
    <row r="389" spans="1:7" ht="18.600000000000001" customHeight="1">
      <c r="A389" s="342"/>
      <c r="B389" s="235"/>
      <c r="C389" s="235"/>
      <c r="D389" s="146" t="s">
        <v>514</v>
      </c>
      <c r="E389" s="10">
        <v>0</v>
      </c>
      <c r="F389" s="281"/>
    </row>
    <row r="390" spans="1:7" ht="88.5" customHeight="1">
      <c r="A390" s="342"/>
      <c r="B390" s="235"/>
      <c r="C390" s="235"/>
      <c r="D390" s="146" t="s">
        <v>515</v>
      </c>
      <c r="E390" s="10">
        <f>'Приложение №19 (ПП7)'!G20</f>
        <v>10333.4</v>
      </c>
      <c r="F390" s="281"/>
    </row>
    <row r="391" spans="1:7" ht="88.5" customHeight="1">
      <c r="A391" s="342"/>
      <c r="B391" s="235"/>
      <c r="C391" s="235"/>
      <c r="D391" s="146" t="s">
        <v>516</v>
      </c>
      <c r="E391" s="10">
        <f>'Приложение №19 (ПП7)'!H20</f>
        <v>5252.6</v>
      </c>
      <c r="F391" s="281"/>
    </row>
    <row r="392" spans="1:7" ht="88.5" customHeight="1">
      <c r="A392" s="342"/>
      <c r="B392" s="235"/>
      <c r="C392" s="235"/>
      <c r="D392" s="146" t="s">
        <v>517</v>
      </c>
      <c r="E392" s="10">
        <f>'Приложение №19 (ПП7)'!I20</f>
        <v>9908</v>
      </c>
      <c r="F392" s="281"/>
    </row>
    <row r="393" spans="1:7" ht="88.5" customHeight="1">
      <c r="A393" s="342"/>
      <c r="B393" s="235"/>
      <c r="C393" s="235"/>
      <c r="D393" s="146" t="s">
        <v>518</v>
      </c>
      <c r="E393" s="10">
        <f>'Приложение №19 (ПП7)'!J20</f>
        <v>0</v>
      </c>
      <c r="F393" s="281"/>
    </row>
    <row r="394" spans="1:7" ht="88.5" customHeight="1">
      <c r="A394" s="342"/>
      <c r="B394" s="235"/>
      <c r="C394" s="235"/>
      <c r="D394" s="146" t="s">
        <v>534</v>
      </c>
      <c r="E394" s="10">
        <f>'Приложение №19 (ПП7)'!K20</f>
        <v>0</v>
      </c>
      <c r="F394" s="281"/>
    </row>
    <row r="395" spans="1:7" ht="88.5" customHeight="1">
      <c r="A395" s="342"/>
      <c r="B395" s="235"/>
      <c r="C395" s="235"/>
      <c r="D395" s="146" t="s">
        <v>537</v>
      </c>
      <c r="E395" s="10">
        <f>'Приложение №19 (ПП7)'!L20</f>
        <v>0</v>
      </c>
      <c r="F395" s="281"/>
    </row>
    <row r="396" spans="1:7" ht="88.5" customHeight="1">
      <c r="A396" s="342"/>
      <c r="B396" s="235"/>
      <c r="C396" s="235"/>
      <c r="D396" s="146" t="s">
        <v>538</v>
      </c>
      <c r="E396" s="10">
        <f>'Приложение №19 (ПП7)'!M20</f>
        <v>0</v>
      </c>
      <c r="F396" s="281"/>
    </row>
    <row r="397" spans="1:7" ht="44.25" customHeight="1">
      <c r="A397" s="342"/>
      <c r="B397" s="235"/>
      <c r="C397" s="235"/>
      <c r="D397" s="146" t="s">
        <v>539</v>
      </c>
      <c r="E397" s="10">
        <f>'Приложение №19 (ПП7)'!N20</f>
        <v>0</v>
      </c>
      <c r="F397" s="281"/>
      <c r="G397" s="48">
        <f>E394+E383+E370+E359+E348+E337</f>
        <v>65183.14</v>
      </c>
    </row>
    <row r="398" spans="1:7" ht="37.5" customHeight="1">
      <c r="A398" s="234" t="s">
        <v>561</v>
      </c>
      <c r="B398" s="234"/>
      <c r="C398" s="234"/>
      <c r="D398" s="234"/>
      <c r="E398" s="234"/>
      <c r="F398" s="234"/>
    </row>
    <row r="399" spans="1:7" ht="96.6" customHeight="1">
      <c r="A399" s="166" t="s">
        <v>705</v>
      </c>
      <c r="B399" s="138" t="s">
        <v>590</v>
      </c>
      <c r="C399" s="138" t="s">
        <v>591</v>
      </c>
      <c r="D399" s="309" t="s">
        <v>706</v>
      </c>
      <c r="E399" s="309"/>
      <c r="F399" s="138" t="s">
        <v>593</v>
      </c>
    </row>
    <row r="400" spans="1:7" ht="93.6" customHeight="1">
      <c r="A400" s="145" t="s">
        <v>711</v>
      </c>
      <c r="B400" s="144"/>
      <c r="C400" s="144"/>
      <c r="D400" s="313">
        <f>D402+D410+D419+D427+D435+D444+D452+D460+D467+D474+D481+D488+D493+D498+D505+D506+D512+D513</f>
        <v>95440.2</v>
      </c>
      <c r="E400" s="313"/>
      <c r="F400" s="54"/>
    </row>
    <row r="401" spans="1:6" ht="139.5" customHeight="1">
      <c r="A401" s="235" t="s">
        <v>562</v>
      </c>
      <c r="B401" s="344" t="s">
        <v>569</v>
      </c>
      <c r="C401" s="344"/>
      <c r="D401" s="344"/>
      <c r="E401" s="344"/>
      <c r="F401" s="144"/>
    </row>
    <row r="402" spans="1:6" ht="24.75" customHeight="1">
      <c r="A402" s="235"/>
      <c r="B402" s="235" t="s">
        <v>511</v>
      </c>
      <c r="C402" s="342" t="s">
        <v>565</v>
      </c>
      <c r="D402" s="314">
        <f>E404+E405+E406+E407+E408+E409</f>
        <v>252.2</v>
      </c>
      <c r="E402" s="314"/>
      <c r="F402" s="281" t="s">
        <v>513</v>
      </c>
    </row>
    <row r="403" spans="1:6" ht="12.95" customHeight="1">
      <c r="A403" s="235"/>
      <c r="B403" s="235"/>
      <c r="C403" s="342"/>
      <c r="D403" s="281" t="s">
        <v>355</v>
      </c>
      <c r="E403" s="281"/>
      <c r="F403" s="281"/>
    </row>
    <row r="404" spans="1:6" ht="29.25" customHeight="1">
      <c r="A404" s="235"/>
      <c r="B404" s="235"/>
      <c r="C404" s="342"/>
      <c r="D404" s="146" t="s">
        <v>516</v>
      </c>
      <c r="E404" s="10">
        <f>'Приложение №20 (ПП8)'!G10</f>
        <v>252.2</v>
      </c>
      <c r="F404" s="281"/>
    </row>
    <row r="405" spans="1:6" ht="29.25" customHeight="1">
      <c r="A405" s="235"/>
      <c r="B405" s="235"/>
      <c r="C405" s="342"/>
      <c r="D405" s="146" t="s">
        <v>517</v>
      </c>
      <c r="E405" s="10">
        <f>'Приложение №20 (ПП8)'!H10</f>
        <v>0</v>
      </c>
      <c r="F405" s="281"/>
    </row>
    <row r="406" spans="1:6" ht="29.25" customHeight="1">
      <c r="A406" s="235"/>
      <c r="B406" s="235"/>
      <c r="C406" s="342"/>
      <c r="D406" s="146" t="s">
        <v>518</v>
      </c>
      <c r="E406" s="10">
        <f>'Приложение №20 (ПП8)'!I10</f>
        <v>0</v>
      </c>
      <c r="F406" s="281"/>
    </row>
    <row r="407" spans="1:6" ht="29.25" customHeight="1">
      <c r="A407" s="235"/>
      <c r="B407" s="235"/>
      <c r="C407" s="342"/>
      <c r="D407" s="146" t="s">
        <v>519</v>
      </c>
      <c r="E407" s="10">
        <f>'Приложение №20 (ПП8)'!J10</f>
        <v>0</v>
      </c>
      <c r="F407" s="281"/>
    </row>
    <row r="408" spans="1:6" ht="29.25" customHeight="1">
      <c r="A408" s="235"/>
      <c r="B408" s="235"/>
      <c r="C408" s="342"/>
      <c r="D408" s="146" t="s">
        <v>544</v>
      </c>
      <c r="E408" s="10">
        <f>'Приложение №20 (ПП8)'!K10</f>
        <v>0</v>
      </c>
      <c r="F408" s="281"/>
    </row>
    <row r="409" spans="1:6" ht="25.5" customHeight="1">
      <c r="A409" s="235"/>
      <c r="B409" s="235"/>
      <c r="C409" s="342"/>
      <c r="D409" s="146" t="s">
        <v>545</v>
      </c>
      <c r="E409" s="10">
        <f>'Приложение №20 (ПП8)'!L10</f>
        <v>0</v>
      </c>
      <c r="F409" s="281"/>
    </row>
    <row r="410" spans="1:6" ht="21.6" customHeight="1">
      <c r="A410" s="235"/>
      <c r="B410" s="235" t="s">
        <v>529</v>
      </c>
      <c r="C410" s="345" t="s">
        <v>563</v>
      </c>
      <c r="D410" s="314">
        <f>E412+E413+E414+E415+E416+E417</f>
        <v>4790.3999999999996</v>
      </c>
      <c r="E410" s="314"/>
      <c r="F410" s="281"/>
    </row>
    <row r="411" spans="1:6" ht="18.95" customHeight="1">
      <c r="A411" s="235"/>
      <c r="B411" s="235"/>
      <c r="C411" s="345"/>
      <c r="D411" s="281" t="s">
        <v>355</v>
      </c>
      <c r="E411" s="281"/>
      <c r="F411" s="281"/>
    </row>
    <row r="412" spans="1:6" ht="15.75">
      <c r="A412" s="235"/>
      <c r="B412" s="235"/>
      <c r="C412" s="345"/>
      <c r="D412" s="146" t="s">
        <v>516</v>
      </c>
      <c r="E412" s="10">
        <f>'Приложение №20 (ПП8)'!G11</f>
        <v>4790.3999999999996</v>
      </c>
      <c r="F412" s="281"/>
    </row>
    <row r="413" spans="1:6" ht="15" customHeight="1">
      <c r="A413" s="235"/>
      <c r="B413" s="235"/>
      <c r="C413" s="345"/>
      <c r="D413" s="146" t="s">
        <v>517</v>
      </c>
      <c r="E413" s="10">
        <f>'Приложение №20 (ПП8)'!H11</f>
        <v>0</v>
      </c>
      <c r="F413" s="281"/>
    </row>
    <row r="414" spans="1:6" ht="15" customHeight="1">
      <c r="A414" s="235"/>
      <c r="B414" s="235"/>
      <c r="C414" s="345"/>
      <c r="D414" s="146" t="s">
        <v>518</v>
      </c>
      <c r="E414" s="10">
        <f>'Приложение №20 (ПП8)'!I11</f>
        <v>0</v>
      </c>
      <c r="F414" s="281"/>
    </row>
    <row r="415" spans="1:6" ht="15" customHeight="1">
      <c r="A415" s="235"/>
      <c r="B415" s="235"/>
      <c r="C415" s="345"/>
      <c r="D415" s="146" t="s">
        <v>534</v>
      </c>
      <c r="E415" s="10">
        <f>'Приложение №20 (ПП8)'!J11</f>
        <v>0</v>
      </c>
      <c r="F415" s="281"/>
    </row>
    <row r="416" spans="1:6" ht="15" customHeight="1">
      <c r="A416" s="235"/>
      <c r="B416" s="235"/>
      <c r="C416" s="345"/>
      <c r="D416" s="146" t="s">
        <v>537</v>
      </c>
      <c r="E416" s="10">
        <f>'Приложение №20 (ПП8)'!K11</f>
        <v>0</v>
      </c>
      <c r="F416" s="281"/>
    </row>
    <row r="417" spans="1:6" ht="15" customHeight="1">
      <c r="A417" s="235"/>
      <c r="B417" s="235"/>
      <c r="C417" s="345"/>
      <c r="D417" s="146" t="s">
        <v>538</v>
      </c>
      <c r="E417" s="10">
        <f>'Приложение №20 (ПП8)'!L11</f>
        <v>0</v>
      </c>
      <c r="F417" s="281"/>
    </row>
    <row r="418" spans="1:6" ht="117.95" customHeight="1">
      <c r="A418" s="235" t="s">
        <v>564</v>
      </c>
      <c r="B418" s="344" t="s">
        <v>568</v>
      </c>
      <c r="C418" s="344"/>
      <c r="D418" s="344"/>
      <c r="E418" s="344"/>
      <c r="F418" s="281" t="s">
        <v>513</v>
      </c>
    </row>
    <row r="419" spans="1:6" ht="21.95" customHeight="1">
      <c r="A419" s="235"/>
      <c r="B419" s="235" t="s">
        <v>511</v>
      </c>
      <c r="C419" s="342" t="s">
        <v>712</v>
      </c>
      <c r="D419" s="314">
        <f>E421+E422+E423+E424+E425+E426</f>
        <v>1503.5</v>
      </c>
      <c r="E419" s="314"/>
      <c r="F419" s="281"/>
    </row>
    <row r="420" spans="1:6" ht="23.25" customHeight="1">
      <c r="A420" s="235"/>
      <c r="B420" s="235"/>
      <c r="C420" s="342"/>
      <c r="D420" s="281" t="s">
        <v>355</v>
      </c>
      <c r="E420" s="281"/>
      <c r="F420" s="281"/>
    </row>
    <row r="421" spans="1:6" ht="24.75" customHeight="1">
      <c r="A421" s="235"/>
      <c r="B421" s="235"/>
      <c r="C421" s="342"/>
      <c r="D421" s="146" t="s">
        <v>516</v>
      </c>
      <c r="E421" s="10">
        <f>'Приложение №20 (ПП8)'!G18</f>
        <v>252.8</v>
      </c>
      <c r="F421" s="281"/>
    </row>
    <row r="422" spans="1:6" ht="23.25" customHeight="1">
      <c r="A422" s="235"/>
      <c r="B422" s="235"/>
      <c r="C422" s="342"/>
      <c r="D422" s="146" t="s">
        <v>517</v>
      </c>
      <c r="E422" s="10">
        <f>'Приложение №20 (ПП8)'!H18</f>
        <v>308.39999999999998</v>
      </c>
      <c r="F422" s="281"/>
    </row>
    <row r="423" spans="1:6" ht="24.75" customHeight="1">
      <c r="A423" s="235"/>
      <c r="B423" s="235"/>
      <c r="C423" s="342"/>
      <c r="D423" s="146" t="s">
        <v>518</v>
      </c>
      <c r="E423" s="10">
        <f>'Приложение №20 (ПП8)'!I18</f>
        <v>412.1</v>
      </c>
      <c r="F423" s="281"/>
    </row>
    <row r="424" spans="1:6" ht="24" customHeight="1">
      <c r="A424" s="235"/>
      <c r="B424" s="235"/>
      <c r="C424" s="342"/>
      <c r="D424" s="146" t="s">
        <v>534</v>
      </c>
      <c r="E424" s="10">
        <f>'Приложение №20 (ПП8)'!J18</f>
        <v>247</v>
      </c>
      <c r="F424" s="281"/>
    </row>
    <row r="425" spans="1:6" ht="20.45" customHeight="1">
      <c r="A425" s="235"/>
      <c r="B425" s="235"/>
      <c r="C425" s="342"/>
      <c r="D425" s="146" t="s">
        <v>537</v>
      </c>
      <c r="E425" s="10">
        <f>'Приложение №20 (ПП8)'!K18</f>
        <v>141.6</v>
      </c>
      <c r="F425" s="281"/>
    </row>
    <row r="426" spans="1:6" ht="21.75" customHeight="1">
      <c r="A426" s="235"/>
      <c r="B426" s="235"/>
      <c r="C426" s="342"/>
      <c r="D426" s="146" t="s">
        <v>538</v>
      </c>
      <c r="E426" s="10">
        <f>'Приложение №20 (ПП8)'!L18</f>
        <v>141.6</v>
      </c>
      <c r="F426" s="281"/>
    </row>
    <row r="427" spans="1:6" ht="21" customHeight="1">
      <c r="A427" s="235"/>
      <c r="B427" s="235" t="s">
        <v>529</v>
      </c>
      <c r="C427" s="342" t="s">
        <v>713</v>
      </c>
      <c r="D427" s="314">
        <f>E429+E430+E431+E432+E433+E434</f>
        <v>18943.8</v>
      </c>
      <c r="E427" s="314">
        <v>1791.56019417476</v>
      </c>
      <c r="F427" s="281"/>
    </row>
    <row r="428" spans="1:6" ht="15" customHeight="1">
      <c r="A428" s="235"/>
      <c r="B428" s="235"/>
      <c r="C428" s="342"/>
      <c r="D428" s="281" t="s">
        <v>355</v>
      </c>
      <c r="E428" s="281">
        <v>1867.6199029126201</v>
      </c>
      <c r="F428" s="281"/>
    </row>
    <row r="429" spans="1:6" ht="17.25" customHeight="1">
      <c r="A429" s="235"/>
      <c r="B429" s="235"/>
      <c r="C429" s="342"/>
      <c r="D429" s="146" t="s">
        <v>516</v>
      </c>
      <c r="E429" s="10">
        <f>'Приложение №20 (ПП8)'!G19</f>
        <v>3956</v>
      </c>
      <c r="F429" s="281"/>
    </row>
    <row r="430" spans="1:6" ht="17.25" customHeight="1">
      <c r="A430" s="235"/>
      <c r="B430" s="235"/>
      <c r="C430" s="342"/>
      <c r="D430" s="146" t="s">
        <v>517</v>
      </c>
      <c r="E430" s="10">
        <f>'Приложение №20 (ПП8)'!H19</f>
        <v>3793.9</v>
      </c>
      <c r="F430" s="281"/>
    </row>
    <row r="431" spans="1:6" ht="17.25" customHeight="1">
      <c r="A431" s="235"/>
      <c r="B431" s="235"/>
      <c r="C431" s="342"/>
      <c r="D431" s="146" t="s">
        <v>518</v>
      </c>
      <c r="E431" s="10">
        <f>'Приложение №20 (ПП8)'!I19</f>
        <v>4982</v>
      </c>
      <c r="F431" s="281"/>
    </row>
    <row r="432" spans="1:6" ht="17.25" customHeight="1">
      <c r="A432" s="235"/>
      <c r="B432" s="235"/>
      <c r="C432" s="342"/>
      <c r="D432" s="146" t="s">
        <v>534</v>
      </c>
      <c r="E432" s="10">
        <f>'Приложение №20 (ПП8)'!J19</f>
        <v>2908.2</v>
      </c>
      <c r="F432" s="281"/>
    </row>
    <row r="433" spans="1:6" ht="17.25" customHeight="1">
      <c r="A433" s="235"/>
      <c r="B433" s="235"/>
      <c r="C433" s="342"/>
      <c r="D433" s="146" t="s">
        <v>537</v>
      </c>
      <c r="E433" s="10">
        <f>'Приложение №20 (ПП8)'!K19</f>
        <v>1650.3</v>
      </c>
      <c r="F433" s="281"/>
    </row>
    <row r="434" spans="1:6" ht="17.25" customHeight="1">
      <c r="A434" s="235"/>
      <c r="B434" s="235"/>
      <c r="C434" s="342"/>
      <c r="D434" s="146" t="s">
        <v>538</v>
      </c>
      <c r="E434" s="10">
        <f>'Приложение №20 (ПП8)'!L19</f>
        <v>1653.3999999999999</v>
      </c>
      <c r="F434" s="281"/>
    </row>
    <row r="435" spans="1:6" ht="15.75" customHeight="1">
      <c r="A435" s="235"/>
      <c r="B435" s="235" t="s">
        <v>543</v>
      </c>
      <c r="C435" s="342"/>
      <c r="D435" s="314">
        <f>E437+E438+E439+E440+E441+E442</f>
        <v>2579.6</v>
      </c>
      <c r="E435" s="314">
        <v>2171.85873786406</v>
      </c>
      <c r="F435" s="281"/>
    </row>
    <row r="436" spans="1:6">
      <c r="A436" s="235"/>
      <c r="B436" s="235"/>
      <c r="C436" s="342"/>
      <c r="D436" s="281" t="s">
        <v>355</v>
      </c>
      <c r="E436" s="281">
        <v>2247.9184466019201</v>
      </c>
      <c r="F436" s="281"/>
    </row>
    <row r="437" spans="1:6" ht="18.75" customHeight="1">
      <c r="A437" s="235"/>
      <c r="B437" s="235"/>
      <c r="C437" s="342"/>
      <c r="D437" s="146" t="s">
        <v>516</v>
      </c>
      <c r="E437" s="146">
        <f>'Приложение №20 (ПП8)'!G20</f>
        <v>833.8</v>
      </c>
      <c r="F437" s="281"/>
    </row>
    <row r="438" spans="1:6" ht="18.75" customHeight="1">
      <c r="A438" s="235"/>
      <c r="B438" s="235"/>
      <c r="C438" s="342"/>
      <c r="D438" s="146" t="s">
        <v>517</v>
      </c>
      <c r="E438" s="146">
        <f>'Приложение №20 (ПП8)'!H20</f>
        <v>420.4</v>
      </c>
      <c r="F438" s="281"/>
    </row>
    <row r="439" spans="1:6" ht="18.75" customHeight="1">
      <c r="A439" s="235"/>
      <c r="B439" s="235"/>
      <c r="C439" s="342"/>
      <c r="D439" s="146" t="s">
        <v>518</v>
      </c>
      <c r="E439" s="146">
        <f>'Приложение №20 (ПП8)'!I20</f>
        <v>492.8</v>
      </c>
      <c r="F439" s="281"/>
    </row>
    <row r="440" spans="1:6" ht="18.75" customHeight="1">
      <c r="A440" s="235"/>
      <c r="B440" s="235"/>
      <c r="C440" s="342"/>
      <c r="D440" s="146" t="s">
        <v>534</v>
      </c>
      <c r="E440" s="146">
        <f>'Приложение №20 (ПП8)'!J20</f>
        <v>373.5</v>
      </c>
      <c r="F440" s="281"/>
    </row>
    <row r="441" spans="1:6" ht="18.75" customHeight="1">
      <c r="A441" s="235"/>
      <c r="B441" s="235"/>
      <c r="C441" s="342"/>
      <c r="D441" s="146" t="s">
        <v>537</v>
      </c>
      <c r="E441" s="151">
        <f>'Приложение №20 (ПП8)'!K20</f>
        <v>231.1</v>
      </c>
      <c r="F441" s="281"/>
    </row>
    <row r="442" spans="1:6" ht="18.75" customHeight="1">
      <c r="A442" s="235"/>
      <c r="B442" s="235"/>
      <c r="C442" s="342"/>
      <c r="D442" s="146" t="s">
        <v>538</v>
      </c>
      <c r="E442" s="151">
        <f>'Приложение №20 (ПП8)'!L20</f>
        <v>228</v>
      </c>
      <c r="F442" s="281"/>
    </row>
    <row r="443" spans="1:6" ht="159.75" customHeight="1">
      <c r="A443" s="235" t="s">
        <v>566</v>
      </c>
      <c r="B443" s="344" t="s">
        <v>567</v>
      </c>
      <c r="C443" s="344"/>
      <c r="D443" s="344"/>
      <c r="E443" s="344"/>
      <c r="F443" s="281" t="s">
        <v>513</v>
      </c>
    </row>
    <row r="444" spans="1:6" ht="29.25" customHeight="1">
      <c r="A444" s="235"/>
      <c r="B444" s="235" t="s">
        <v>511</v>
      </c>
      <c r="C444" s="342" t="s">
        <v>565</v>
      </c>
      <c r="D444" s="314">
        <f>E446+E447+E448+E449+E450+E451</f>
        <v>499.5</v>
      </c>
      <c r="E444" s="314"/>
      <c r="F444" s="281"/>
    </row>
    <row r="445" spans="1:6" ht="15.6" customHeight="1">
      <c r="A445" s="235"/>
      <c r="B445" s="235"/>
      <c r="C445" s="342"/>
      <c r="D445" s="281" t="s">
        <v>355</v>
      </c>
      <c r="E445" s="281"/>
      <c r="F445" s="281"/>
    </row>
    <row r="446" spans="1:6" ht="19.5" customHeight="1">
      <c r="A446" s="235"/>
      <c r="B446" s="235"/>
      <c r="C446" s="342"/>
      <c r="D446" s="146" t="s">
        <v>516</v>
      </c>
      <c r="E446" s="10">
        <f>'Приложение №20 (ПП8)'!G28</f>
        <v>499.5</v>
      </c>
      <c r="F446" s="281"/>
    </row>
    <row r="447" spans="1:6" ht="19.5" customHeight="1">
      <c r="A447" s="235"/>
      <c r="B447" s="235"/>
      <c r="C447" s="342"/>
      <c r="D447" s="146" t="s">
        <v>517</v>
      </c>
      <c r="E447" s="10">
        <f>'Приложение №20 (ПП8)'!H28</f>
        <v>0</v>
      </c>
      <c r="F447" s="281"/>
    </row>
    <row r="448" spans="1:6" ht="19.5" customHeight="1">
      <c r="A448" s="235"/>
      <c r="B448" s="235"/>
      <c r="C448" s="342"/>
      <c r="D448" s="146" t="s">
        <v>518</v>
      </c>
      <c r="E448" s="10">
        <f>'Приложение №20 (ПП8)'!I28</f>
        <v>0</v>
      </c>
      <c r="F448" s="281"/>
    </row>
    <row r="449" spans="1:6" ht="19.5" customHeight="1">
      <c r="A449" s="235"/>
      <c r="B449" s="235"/>
      <c r="C449" s="342"/>
      <c r="D449" s="146" t="s">
        <v>534</v>
      </c>
      <c r="E449" s="10">
        <f>'Приложение №20 (ПП8)'!J28</f>
        <v>0</v>
      </c>
      <c r="F449" s="281"/>
    </row>
    <row r="450" spans="1:6" ht="19.5" customHeight="1">
      <c r="A450" s="235"/>
      <c r="B450" s="235"/>
      <c r="C450" s="342"/>
      <c r="D450" s="146" t="s">
        <v>537</v>
      </c>
      <c r="E450" s="10">
        <f>'Приложение №20 (ПП8)'!K28</f>
        <v>0</v>
      </c>
      <c r="F450" s="281"/>
    </row>
    <row r="451" spans="1:6" ht="19.5" customHeight="1">
      <c r="A451" s="235"/>
      <c r="B451" s="235"/>
      <c r="C451" s="342"/>
      <c r="D451" s="146" t="s">
        <v>538</v>
      </c>
      <c r="E451" s="10">
        <f>'Приложение №20 (ПП8)'!L28</f>
        <v>0</v>
      </c>
      <c r="F451" s="281"/>
    </row>
    <row r="452" spans="1:6" ht="25.5" customHeight="1">
      <c r="A452" s="235"/>
      <c r="B452" s="235" t="s">
        <v>529</v>
      </c>
      <c r="C452" s="346" t="s">
        <v>570</v>
      </c>
      <c r="D452" s="314">
        <f>E454+E455+E456+E457+E458+E459</f>
        <v>9488.7999999999993</v>
      </c>
      <c r="E452" s="314">
        <v>884.03376284979299</v>
      </c>
      <c r="F452" s="281"/>
    </row>
    <row r="453" spans="1:6" ht="17.45" customHeight="1">
      <c r="A453" s="235"/>
      <c r="B453" s="235"/>
      <c r="C453" s="346"/>
      <c r="D453" s="281" t="s">
        <v>355</v>
      </c>
      <c r="E453" s="281">
        <v>862.53567747001</v>
      </c>
      <c r="F453" s="281"/>
    </row>
    <row r="454" spans="1:6" ht="18.600000000000001" customHeight="1">
      <c r="A454" s="235"/>
      <c r="B454" s="235"/>
      <c r="C454" s="346"/>
      <c r="D454" s="146" t="s">
        <v>516</v>
      </c>
      <c r="E454" s="10">
        <f>'Приложение №20 (ПП8)'!G29</f>
        <v>9488.7999999999993</v>
      </c>
      <c r="F454" s="281"/>
    </row>
    <row r="455" spans="1:6" ht="18.95" customHeight="1">
      <c r="A455" s="235"/>
      <c r="B455" s="235"/>
      <c r="C455" s="346"/>
      <c r="D455" s="146" t="s">
        <v>517</v>
      </c>
      <c r="E455" s="10">
        <f>'Приложение №20 (ПП8)'!H29</f>
        <v>0</v>
      </c>
      <c r="F455" s="281"/>
    </row>
    <row r="456" spans="1:6" ht="18.95" customHeight="1">
      <c r="A456" s="235"/>
      <c r="B456" s="235"/>
      <c r="C456" s="346"/>
      <c r="D456" s="146" t="s">
        <v>518</v>
      </c>
      <c r="E456" s="10">
        <f>'Приложение №20 (ПП8)'!I29</f>
        <v>0</v>
      </c>
      <c r="F456" s="281"/>
    </row>
    <row r="457" spans="1:6" ht="16.5" customHeight="1">
      <c r="A457" s="235"/>
      <c r="B457" s="235"/>
      <c r="C457" s="346"/>
      <c r="D457" s="146" t="s">
        <v>534</v>
      </c>
      <c r="E457" s="10">
        <f>'Приложение №20 (ПП8)'!J29</f>
        <v>0</v>
      </c>
      <c r="F457" s="281"/>
    </row>
    <row r="458" spans="1:6" ht="19.5" customHeight="1">
      <c r="A458" s="235"/>
      <c r="B458" s="235"/>
      <c r="C458" s="346"/>
      <c r="D458" s="146" t="s">
        <v>537</v>
      </c>
      <c r="E458" s="10">
        <f>'Приложение №20 (ПП8)'!K29</f>
        <v>0</v>
      </c>
      <c r="F458" s="281"/>
    </row>
    <row r="459" spans="1:6" ht="18.95" customHeight="1">
      <c r="A459" s="235"/>
      <c r="B459" s="235"/>
      <c r="C459" s="346"/>
      <c r="D459" s="146" t="s">
        <v>538</v>
      </c>
      <c r="E459" s="10">
        <f>'Приложение №20 (ПП8)'!L29</f>
        <v>0</v>
      </c>
      <c r="F459" s="281"/>
    </row>
    <row r="460" spans="1:6" ht="22.5" customHeight="1">
      <c r="A460" s="235" t="s">
        <v>571</v>
      </c>
      <c r="B460" s="235" t="s">
        <v>511</v>
      </c>
      <c r="C460" s="235" t="s">
        <v>572</v>
      </c>
      <c r="D460" s="314">
        <f>E462+E463+E464+E465+E466</f>
        <v>14397.7</v>
      </c>
      <c r="E460" s="314"/>
      <c r="F460" s="281" t="s">
        <v>513</v>
      </c>
    </row>
    <row r="461" spans="1:6" ht="15.75">
      <c r="A461" s="235"/>
      <c r="B461" s="235"/>
      <c r="C461" s="235"/>
      <c r="D461" s="281" t="s">
        <v>355</v>
      </c>
      <c r="E461" s="281"/>
      <c r="F461" s="281"/>
    </row>
    <row r="462" spans="1:6" ht="15.75">
      <c r="A462" s="235"/>
      <c r="B462" s="235"/>
      <c r="C462" s="235"/>
      <c r="D462" s="146" t="s">
        <v>517</v>
      </c>
      <c r="E462" s="10">
        <f>'Приложение №20 (ПП8)'!H40</f>
        <v>7025</v>
      </c>
      <c r="F462" s="281"/>
    </row>
    <row r="463" spans="1:6" ht="15.75">
      <c r="A463" s="235"/>
      <c r="B463" s="235"/>
      <c r="C463" s="235"/>
      <c r="D463" s="146" t="s">
        <v>518</v>
      </c>
      <c r="E463" s="10">
        <f>'Приложение №20 (ПП8)'!I40</f>
        <v>7372.7</v>
      </c>
      <c r="F463" s="281"/>
    </row>
    <row r="464" spans="1:6" ht="15.75">
      <c r="A464" s="235"/>
      <c r="B464" s="235"/>
      <c r="C464" s="235"/>
      <c r="D464" s="146" t="s">
        <v>534</v>
      </c>
      <c r="E464" s="10">
        <f>'Приложение №20 (ПП8)'!J40</f>
        <v>0</v>
      </c>
      <c r="F464" s="281"/>
    </row>
    <row r="465" spans="1:6" ht="15.75">
      <c r="A465" s="235"/>
      <c r="B465" s="235"/>
      <c r="C465" s="235"/>
      <c r="D465" s="146" t="s">
        <v>537</v>
      </c>
      <c r="E465" s="10">
        <f>'Приложение №20 (ПП8)'!K40</f>
        <v>0</v>
      </c>
      <c r="F465" s="281"/>
    </row>
    <row r="466" spans="1:6" ht="15.75">
      <c r="A466" s="235"/>
      <c r="B466" s="235"/>
      <c r="C466" s="235"/>
      <c r="D466" s="146" t="s">
        <v>538</v>
      </c>
      <c r="E466" s="10">
        <f>'Приложение №20 (ПП8)'!L40</f>
        <v>0</v>
      </c>
      <c r="F466" s="281"/>
    </row>
    <row r="467" spans="1:6" ht="20.25" customHeight="1">
      <c r="A467" s="235"/>
      <c r="B467" s="235" t="s">
        <v>529</v>
      </c>
      <c r="C467" s="235" t="s">
        <v>572</v>
      </c>
      <c r="D467" s="314">
        <f>E469+E470+E471+E472+E473</f>
        <v>12760.1</v>
      </c>
      <c r="E467" s="314"/>
      <c r="F467" s="281"/>
    </row>
    <row r="468" spans="1:6" ht="15" customHeight="1">
      <c r="A468" s="235"/>
      <c r="B468" s="235"/>
      <c r="C468" s="235"/>
      <c r="D468" s="281" t="s">
        <v>355</v>
      </c>
      <c r="E468" s="281"/>
      <c r="F468" s="281"/>
    </row>
    <row r="469" spans="1:6" ht="15" customHeight="1">
      <c r="A469" s="235"/>
      <c r="B469" s="235"/>
      <c r="C469" s="235"/>
      <c r="D469" s="146" t="s">
        <v>517</v>
      </c>
      <c r="E469" s="10">
        <f>'Приложение №20 (ПП8)'!H37</f>
        <v>1150</v>
      </c>
      <c r="F469" s="281"/>
    </row>
    <row r="470" spans="1:6" ht="15" customHeight="1">
      <c r="A470" s="235"/>
      <c r="B470" s="235"/>
      <c r="C470" s="235"/>
      <c r="D470" s="146" t="s">
        <v>518</v>
      </c>
      <c r="E470" s="10">
        <f>'Приложение №20 (ПП8)'!I37</f>
        <v>6275</v>
      </c>
      <c r="F470" s="281"/>
    </row>
    <row r="471" spans="1:6" ht="15" customHeight="1">
      <c r="A471" s="235"/>
      <c r="B471" s="235"/>
      <c r="C471" s="235"/>
      <c r="D471" s="146" t="s">
        <v>534</v>
      </c>
      <c r="E471" s="10">
        <f>'Приложение №20 (ПП8)'!J37</f>
        <v>5335.1</v>
      </c>
      <c r="F471" s="281"/>
    </row>
    <row r="472" spans="1:6" ht="15" customHeight="1">
      <c r="A472" s="235"/>
      <c r="B472" s="235"/>
      <c r="C472" s="235"/>
      <c r="D472" s="146" t="s">
        <v>537</v>
      </c>
      <c r="E472" s="10">
        <f>'Приложение №20 (ПП8)'!K37</f>
        <v>0</v>
      </c>
      <c r="F472" s="281"/>
    </row>
    <row r="473" spans="1:6" ht="15" customHeight="1">
      <c r="A473" s="235"/>
      <c r="B473" s="235"/>
      <c r="C473" s="235"/>
      <c r="D473" s="146" t="s">
        <v>538</v>
      </c>
      <c r="E473" s="10">
        <f>'Приложение №20 (ПП8)'!L37</f>
        <v>0</v>
      </c>
      <c r="F473" s="281"/>
    </row>
    <row r="474" spans="1:6" ht="22.5" customHeight="1">
      <c r="A474" s="235"/>
      <c r="B474" s="235" t="s">
        <v>573</v>
      </c>
      <c r="C474" s="235" t="s">
        <v>572</v>
      </c>
      <c r="D474" s="314">
        <f>E476+E477+E478+E479+E480</f>
        <v>27084.9</v>
      </c>
      <c r="E474" s="314"/>
      <c r="F474" s="281"/>
    </row>
    <row r="475" spans="1:6" ht="15.75">
      <c r="A475" s="235"/>
      <c r="B475" s="235"/>
      <c r="C475" s="235"/>
      <c r="D475" s="281" t="s">
        <v>355</v>
      </c>
      <c r="E475" s="281"/>
      <c r="F475" s="281"/>
    </row>
    <row r="476" spans="1:6" ht="15.75">
      <c r="A476" s="235"/>
      <c r="B476" s="235"/>
      <c r="C476" s="235"/>
      <c r="D476" s="146" t="s">
        <v>517</v>
      </c>
      <c r="E476" s="10">
        <f>'Приложение №20 (ПП8)'!H38</f>
        <v>16221.5</v>
      </c>
      <c r="F476" s="281"/>
    </row>
    <row r="477" spans="1:6" ht="15.75">
      <c r="A477" s="235"/>
      <c r="B477" s="235"/>
      <c r="C477" s="235"/>
      <c r="D477" s="146" t="s">
        <v>518</v>
      </c>
      <c r="E477" s="10">
        <f>'Приложение №20 (ПП8)'!I38</f>
        <v>10863.4</v>
      </c>
      <c r="F477" s="281"/>
    </row>
    <row r="478" spans="1:6" ht="15.75">
      <c r="A478" s="235"/>
      <c r="B478" s="235"/>
      <c r="C478" s="235"/>
      <c r="D478" s="146" t="s">
        <v>534</v>
      </c>
      <c r="E478" s="10">
        <f>'Приложение №20 (ПП8)'!J38</f>
        <v>0</v>
      </c>
      <c r="F478" s="281"/>
    </row>
    <row r="479" spans="1:6" ht="15.75">
      <c r="A479" s="235"/>
      <c r="B479" s="235"/>
      <c r="C479" s="235"/>
      <c r="D479" s="146" t="s">
        <v>537</v>
      </c>
      <c r="E479" s="10">
        <f>'Приложение №20 (ПП8)'!K38</f>
        <v>0</v>
      </c>
      <c r="F479" s="281"/>
    </row>
    <row r="480" spans="1:6" ht="15.75">
      <c r="A480" s="235"/>
      <c r="B480" s="235"/>
      <c r="C480" s="235"/>
      <c r="D480" s="146" t="s">
        <v>538</v>
      </c>
      <c r="E480" s="10">
        <f>'Приложение №20 (ПП8)'!L38</f>
        <v>0</v>
      </c>
      <c r="F480" s="281"/>
    </row>
    <row r="481" spans="1:6" ht="20.45" customHeight="1">
      <c r="A481" s="235" t="s">
        <v>753</v>
      </c>
      <c r="B481" s="235" t="s">
        <v>511</v>
      </c>
      <c r="C481" s="235" t="s">
        <v>574</v>
      </c>
      <c r="D481" s="314">
        <f>E483+E484+E485+E486+E487</f>
        <v>0</v>
      </c>
      <c r="E481" s="314"/>
      <c r="F481" s="281" t="s">
        <v>513</v>
      </c>
    </row>
    <row r="482" spans="1:6" ht="15.75">
      <c r="A482" s="235"/>
      <c r="B482" s="235"/>
      <c r="C482" s="235"/>
      <c r="D482" s="281" t="s">
        <v>355</v>
      </c>
      <c r="E482" s="281"/>
      <c r="F482" s="281"/>
    </row>
    <row r="483" spans="1:6" ht="15.75">
      <c r="A483" s="235"/>
      <c r="B483" s="235"/>
      <c r="C483" s="235"/>
      <c r="D483" s="146" t="s">
        <v>517</v>
      </c>
      <c r="E483" s="10">
        <f>'Приложение №20 (ПП8)'!H44</f>
        <v>0</v>
      </c>
      <c r="F483" s="281"/>
    </row>
    <row r="484" spans="1:6" ht="15.75">
      <c r="A484" s="235"/>
      <c r="B484" s="235"/>
      <c r="C484" s="235"/>
      <c r="D484" s="146" t="s">
        <v>518</v>
      </c>
      <c r="E484" s="10">
        <f>'Приложение №20 (ПП8)'!I44</f>
        <v>0</v>
      </c>
      <c r="F484" s="281"/>
    </row>
    <row r="485" spans="1:6" ht="15.75">
      <c r="A485" s="235"/>
      <c r="B485" s="235"/>
      <c r="C485" s="235"/>
      <c r="D485" s="146" t="s">
        <v>534</v>
      </c>
      <c r="E485" s="10">
        <f>'Приложение №20 (ПП8)'!J44</f>
        <v>0</v>
      </c>
      <c r="F485" s="281"/>
    </row>
    <row r="486" spans="1:6" ht="15.75">
      <c r="A486" s="235"/>
      <c r="B486" s="235"/>
      <c r="C486" s="235"/>
      <c r="D486" s="146" t="s">
        <v>537</v>
      </c>
      <c r="E486" s="10">
        <f>'Приложение №20 (ПП8)'!K44</f>
        <v>0</v>
      </c>
      <c r="F486" s="281"/>
    </row>
    <row r="487" spans="1:6" ht="15.75">
      <c r="A487" s="235"/>
      <c r="B487" s="235"/>
      <c r="C487" s="235"/>
      <c r="D487" s="146" t="s">
        <v>538</v>
      </c>
      <c r="E487" s="10">
        <f>'Приложение №20 (ПП8)'!L44</f>
        <v>0</v>
      </c>
      <c r="F487" s="281"/>
    </row>
    <row r="488" spans="1:6" ht="18" customHeight="1">
      <c r="A488" s="235"/>
      <c r="B488" s="235" t="s">
        <v>529</v>
      </c>
      <c r="C488" s="235" t="s">
        <v>574</v>
      </c>
      <c r="D488" s="314">
        <f>E492+E490+E491</f>
        <v>0</v>
      </c>
      <c r="E488" s="314">
        <v>4303.0474358974398</v>
      </c>
      <c r="F488" s="281"/>
    </row>
    <row r="489" spans="1:6" ht="15" customHeight="1">
      <c r="A489" s="235"/>
      <c r="B489" s="235"/>
      <c r="C489" s="235"/>
      <c r="D489" s="281" t="s">
        <v>355</v>
      </c>
      <c r="E489" s="281">
        <v>4409.94551282051</v>
      </c>
      <c r="F489" s="281"/>
    </row>
    <row r="490" spans="1:6" ht="15.75">
      <c r="A490" s="235"/>
      <c r="B490" s="235"/>
      <c r="C490" s="235"/>
      <c r="D490" s="146" t="s">
        <v>517</v>
      </c>
      <c r="E490" s="10">
        <v>0</v>
      </c>
      <c r="F490" s="281"/>
    </row>
    <row r="491" spans="1:6" ht="15.75">
      <c r="A491" s="235"/>
      <c r="B491" s="235"/>
      <c r="C491" s="235"/>
      <c r="D491" s="146" t="s">
        <v>518</v>
      </c>
      <c r="E491" s="10">
        <v>0</v>
      </c>
      <c r="F491" s="281"/>
    </row>
    <row r="492" spans="1:6" ht="15.75">
      <c r="A492" s="235"/>
      <c r="B492" s="235"/>
      <c r="C492" s="235"/>
      <c r="D492" s="146" t="s">
        <v>534</v>
      </c>
      <c r="E492" s="10">
        <v>0</v>
      </c>
      <c r="F492" s="281"/>
    </row>
    <row r="493" spans="1:6" ht="18.75" customHeight="1">
      <c r="A493" s="235"/>
      <c r="B493" s="235" t="s">
        <v>573</v>
      </c>
      <c r="C493" s="235" t="s">
        <v>574</v>
      </c>
      <c r="D493" s="314">
        <f>E497+E495+E496</f>
        <v>0</v>
      </c>
      <c r="E493" s="314">
        <v>4837.53782051283</v>
      </c>
      <c r="F493" s="281"/>
    </row>
    <row r="494" spans="1:6">
      <c r="A494" s="235"/>
      <c r="B494" s="235"/>
      <c r="C494" s="235"/>
      <c r="D494" s="281" t="s">
        <v>355</v>
      </c>
      <c r="E494" s="281">
        <v>4944.4358974358902</v>
      </c>
      <c r="F494" s="281"/>
    </row>
    <row r="495" spans="1:6" ht="15.75">
      <c r="A495" s="235"/>
      <c r="B495" s="235"/>
      <c r="C495" s="235"/>
      <c r="D495" s="146" t="s">
        <v>517</v>
      </c>
      <c r="E495" s="10">
        <v>0</v>
      </c>
      <c r="F495" s="281"/>
    </row>
    <row r="496" spans="1:6" ht="15.75">
      <c r="A496" s="235"/>
      <c r="B496" s="235"/>
      <c r="C496" s="235"/>
      <c r="D496" s="146" t="s">
        <v>518</v>
      </c>
      <c r="E496" s="10">
        <v>0</v>
      </c>
      <c r="F496" s="281"/>
    </row>
    <row r="497" spans="1:6" ht="15.75">
      <c r="A497" s="235"/>
      <c r="B497" s="235"/>
      <c r="C497" s="235"/>
      <c r="D497" s="146" t="s">
        <v>534</v>
      </c>
      <c r="E497" s="10">
        <v>0</v>
      </c>
      <c r="F497" s="281"/>
    </row>
    <row r="498" spans="1:6" ht="25.5" customHeight="1">
      <c r="A498" s="235" t="s">
        <v>752</v>
      </c>
      <c r="B498" s="235" t="s">
        <v>511</v>
      </c>
      <c r="C498" s="235" t="s">
        <v>574</v>
      </c>
      <c r="D498" s="314">
        <f>E500+E501+E502+E503+E504</f>
        <v>3139.7</v>
      </c>
      <c r="E498" s="314"/>
      <c r="F498" s="281" t="s">
        <v>513</v>
      </c>
    </row>
    <row r="499" spans="1:6" ht="15.75">
      <c r="A499" s="235"/>
      <c r="B499" s="235"/>
      <c r="C499" s="235"/>
      <c r="D499" s="281" t="s">
        <v>355</v>
      </c>
      <c r="E499" s="281"/>
      <c r="F499" s="281"/>
    </row>
    <row r="500" spans="1:6" ht="15.75">
      <c r="A500" s="235"/>
      <c r="B500" s="235"/>
      <c r="C500" s="235"/>
      <c r="D500" s="146" t="s">
        <v>517</v>
      </c>
      <c r="E500" s="10">
        <f>'Приложение №20 (ПП8)'!H46</f>
        <v>0</v>
      </c>
      <c r="F500" s="281"/>
    </row>
    <row r="501" spans="1:6" ht="15.75">
      <c r="A501" s="235"/>
      <c r="B501" s="235"/>
      <c r="C501" s="235"/>
      <c r="D501" s="146" t="s">
        <v>518</v>
      </c>
      <c r="E501" s="10">
        <f>'Приложение №20 (ПП8)'!I46</f>
        <v>1061.7</v>
      </c>
      <c r="F501" s="281"/>
    </row>
    <row r="502" spans="1:6" ht="15.75">
      <c r="A502" s="235"/>
      <c r="B502" s="235"/>
      <c r="C502" s="235"/>
      <c r="D502" s="146" t="s">
        <v>534</v>
      </c>
      <c r="E502" s="10">
        <f>'Приложение №20 (ПП8)'!J46</f>
        <v>2078</v>
      </c>
      <c r="F502" s="281"/>
    </row>
    <row r="503" spans="1:6" ht="15.75">
      <c r="A503" s="235"/>
      <c r="B503" s="235"/>
      <c r="C503" s="235"/>
      <c r="D503" s="146" t="s">
        <v>537</v>
      </c>
      <c r="E503" s="10">
        <f>'Приложение №20 (ПП8)'!K46</f>
        <v>0</v>
      </c>
      <c r="F503" s="281"/>
    </row>
    <row r="504" spans="1:6" ht="15.75">
      <c r="A504" s="235"/>
      <c r="B504" s="235"/>
      <c r="C504" s="235"/>
      <c r="D504" s="146" t="s">
        <v>538</v>
      </c>
      <c r="E504" s="10">
        <f>'Приложение №20 (ПП8)'!L46</f>
        <v>0</v>
      </c>
      <c r="F504" s="281"/>
    </row>
    <row r="505" spans="1:6" ht="52.5" customHeight="1">
      <c r="A505" s="235"/>
      <c r="B505" s="145" t="s">
        <v>529</v>
      </c>
      <c r="C505" s="145" t="s">
        <v>574</v>
      </c>
      <c r="D505" s="314">
        <v>0</v>
      </c>
      <c r="E505" s="314">
        <v>4303.0474358974398</v>
      </c>
      <c r="F505" s="281"/>
    </row>
    <row r="506" spans="1:6" ht="15.75">
      <c r="A506" s="235" t="s">
        <v>754</v>
      </c>
      <c r="B506" s="235" t="s">
        <v>511</v>
      </c>
      <c r="C506" s="235" t="s">
        <v>512</v>
      </c>
      <c r="D506" s="314">
        <f>E508+E509+E510+E511</f>
        <v>0</v>
      </c>
      <c r="E506" s="314"/>
      <c r="F506" s="281" t="s">
        <v>513</v>
      </c>
    </row>
    <row r="507" spans="1:6" ht="15.75">
      <c r="A507" s="235"/>
      <c r="B507" s="235"/>
      <c r="C507" s="235"/>
      <c r="D507" s="281" t="s">
        <v>355</v>
      </c>
      <c r="E507" s="281"/>
      <c r="F507" s="281"/>
    </row>
    <row r="508" spans="1:6" ht="15.75">
      <c r="A508" s="235"/>
      <c r="B508" s="235"/>
      <c r="C508" s="235"/>
      <c r="D508" s="146" t="s">
        <v>517</v>
      </c>
      <c r="E508" s="10">
        <v>0</v>
      </c>
      <c r="F508" s="281"/>
    </row>
    <row r="509" spans="1:6" ht="12" customHeight="1">
      <c r="A509" s="235"/>
      <c r="B509" s="235"/>
      <c r="C509" s="235"/>
      <c r="D509" s="146" t="s">
        <v>518</v>
      </c>
      <c r="E509" s="10">
        <v>0</v>
      </c>
      <c r="F509" s="281"/>
    </row>
    <row r="510" spans="1:6" ht="15.75">
      <c r="A510" s="235"/>
      <c r="B510" s="235"/>
      <c r="C510" s="235"/>
      <c r="D510" s="146" t="s">
        <v>534</v>
      </c>
      <c r="E510" s="10">
        <v>0</v>
      </c>
      <c r="F510" s="281"/>
    </row>
    <row r="511" spans="1:6" ht="15.75">
      <c r="A511" s="235"/>
      <c r="B511" s="235"/>
      <c r="C511" s="235"/>
      <c r="D511" s="146" t="s">
        <v>537</v>
      </c>
      <c r="E511" s="10">
        <v>0</v>
      </c>
      <c r="F511" s="281"/>
    </row>
    <row r="512" spans="1:6" ht="32.25" customHeight="1">
      <c r="A512" s="235"/>
      <c r="B512" s="145" t="s">
        <v>529</v>
      </c>
      <c r="C512" s="145" t="s">
        <v>512</v>
      </c>
      <c r="D512" s="314">
        <v>0</v>
      </c>
      <c r="E512" s="314">
        <v>4303.0474358974398</v>
      </c>
      <c r="F512" s="281"/>
    </row>
    <row r="513" spans="1:6" ht="50.45" customHeight="1">
      <c r="A513" s="235"/>
      <c r="B513" s="145" t="s">
        <v>573</v>
      </c>
      <c r="C513" s="145" t="s">
        <v>512</v>
      </c>
      <c r="D513" s="314">
        <v>0</v>
      </c>
      <c r="E513" s="314">
        <v>4837.53782051283</v>
      </c>
      <c r="F513" s="281"/>
    </row>
    <row r="514" spans="1:6" ht="40.5" customHeight="1">
      <c r="A514" s="234" t="s">
        <v>575</v>
      </c>
      <c r="B514" s="234"/>
      <c r="C514" s="234"/>
      <c r="D514" s="234"/>
      <c r="E514" s="234"/>
      <c r="F514" s="234"/>
    </row>
    <row r="515" spans="1:6" ht="99.95" customHeight="1">
      <c r="A515" s="161" t="s">
        <v>705</v>
      </c>
      <c r="B515" s="156" t="s">
        <v>590</v>
      </c>
      <c r="C515" s="156" t="s">
        <v>591</v>
      </c>
      <c r="D515" s="316" t="s">
        <v>706</v>
      </c>
      <c r="E515" s="316"/>
      <c r="F515" s="156" t="s">
        <v>593</v>
      </c>
    </row>
    <row r="516" spans="1:6" ht="48.95" customHeight="1">
      <c r="A516" s="145" t="s">
        <v>714</v>
      </c>
      <c r="B516" s="144"/>
      <c r="C516" s="144"/>
      <c r="D516" s="347">
        <f>D517+D525</f>
        <v>168436.90000000002</v>
      </c>
      <c r="E516" s="234"/>
      <c r="F516" s="54"/>
    </row>
    <row r="517" spans="1:6" ht="15.75">
      <c r="A517" s="235" t="s">
        <v>576</v>
      </c>
      <c r="B517" s="235" t="s">
        <v>511</v>
      </c>
      <c r="C517" s="235" t="s">
        <v>577</v>
      </c>
      <c r="D517" s="314">
        <f>E519+E520+E521+E522+E523+E524</f>
        <v>168436.90000000002</v>
      </c>
      <c r="E517" s="314"/>
      <c r="F517" s="281" t="s">
        <v>513</v>
      </c>
    </row>
    <row r="518" spans="1:6" ht="15.75">
      <c r="A518" s="235"/>
      <c r="B518" s="235"/>
      <c r="C518" s="235"/>
      <c r="D518" s="281" t="s">
        <v>355</v>
      </c>
      <c r="E518" s="281"/>
      <c r="F518" s="281"/>
    </row>
    <row r="519" spans="1:6" ht="15.75">
      <c r="A519" s="235"/>
      <c r="B519" s="235"/>
      <c r="C519" s="235"/>
      <c r="D519" s="146" t="s">
        <v>516</v>
      </c>
      <c r="E519" s="10">
        <f>'Приложение №21 (ПП9)'!G10</f>
        <v>21246.799999999999</v>
      </c>
      <c r="F519" s="281"/>
    </row>
    <row r="520" spans="1:6" ht="15.75">
      <c r="A520" s="235"/>
      <c r="B520" s="235"/>
      <c r="C520" s="235"/>
      <c r="D520" s="146" t="s">
        <v>517</v>
      </c>
      <c r="E520" s="10">
        <f>'Приложение №21 (ПП9)'!H10</f>
        <v>22739.1</v>
      </c>
      <c r="F520" s="281"/>
    </row>
    <row r="521" spans="1:6" ht="15.75">
      <c r="A521" s="235"/>
      <c r="B521" s="235"/>
      <c r="C521" s="235"/>
      <c r="D521" s="146" t="s">
        <v>518</v>
      </c>
      <c r="E521" s="10">
        <f>'Приложение №21 (ПП9)'!I10</f>
        <v>29869</v>
      </c>
      <c r="F521" s="281"/>
    </row>
    <row r="522" spans="1:6" ht="15.75">
      <c r="A522" s="235"/>
      <c r="B522" s="235"/>
      <c r="C522" s="235"/>
      <c r="D522" s="146" t="s">
        <v>534</v>
      </c>
      <c r="E522" s="10">
        <f>'Приложение №21 (ПП9)'!J10</f>
        <v>35603.5</v>
      </c>
      <c r="F522" s="281"/>
    </row>
    <row r="523" spans="1:6" ht="15.75">
      <c r="A523" s="235"/>
      <c r="B523" s="235"/>
      <c r="C523" s="235"/>
      <c r="D523" s="146" t="s">
        <v>537</v>
      </c>
      <c r="E523" s="10">
        <f>'Приложение №21 (ПП9)'!K10</f>
        <v>25272.300000000003</v>
      </c>
      <c r="F523" s="281"/>
    </row>
    <row r="524" spans="1:6" ht="15.75">
      <c r="A524" s="235"/>
      <c r="B524" s="235"/>
      <c r="C524" s="235"/>
      <c r="D524" s="146" t="s">
        <v>538</v>
      </c>
      <c r="E524" s="10">
        <f>'Приложение №21 (ПП9)'!L10</f>
        <v>33706.199999999997</v>
      </c>
      <c r="F524" s="281"/>
    </row>
    <row r="525" spans="1:6" ht="48" customHeight="1">
      <c r="A525" s="235"/>
      <c r="B525" s="145" t="s">
        <v>529</v>
      </c>
      <c r="C525" s="150" t="s">
        <v>577</v>
      </c>
      <c r="D525" s="334">
        <f>'Приложение №21 (ПП9)'!F15+'Приложение №21 (ПП9)'!F16</f>
        <v>0</v>
      </c>
      <c r="E525" s="334"/>
      <c r="F525" s="281"/>
    </row>
    <row r="526" spans="1:6" ht="47.25" customHeight="1">
      <c r="A526" s="234" t="s">
        <v>578</v>
      </c>
      <c r="B526" s="234"/>
      <c r="C526" s="234"/>
      <c r="D526" s="234"/>
      <c r="E526" s="234"/>
      <c r="F526" s="234"/>
    </row>
    <row r="527" spans="1:6" ht="102.75" customHeight="1">
      <c r="A527" s="166" t="s">
        <v>705</v>
      </c>
      <c r="B527" s="138" t="s">
        <v>590</v>
      </c>
      <c r="C527" s="138" t="s">
        <v>591</v>
      </c>
      <c r="D527" s="309" t="s">
        <v>706</v>
      </c>
      <c r="E527" s="309"/>
      <c r="F527" s="138" t="s">
        <v>593</v>
      </c>
    </row>
    <row r="528" spans="1:6" ht="110.25" customHeight="1">
      <c r="A528" s="145" t="s">
        <v>715</v>
      </c>
      <c r="B528" s="144"/>
      <c r="C528" s="144"/>
      <c r="D528" s="347">
        <f>D529+D533+D537+D540</f>
        <v>54263.7</v>
      </c>
      <c r="E528" s="234"/>
      <c r="F528" s="157"/>
    </row>
    <row r="529" spans="1:6" ht="45" customHeight="1">
      <c r="A529" s="235" t="s">
        <v>579</v>
      </c>
      <c r="B529" s="235" t="s">
        <v>511</v>
      </c>
      <c r="C529" s="348" t="s">
        <v>580</v>
      </c>
      <c r="D529" s="314">
        <f>E531+E532</f>
        <v>5212.7</v>
      </c>
      <c r="E529" s="314"/>
      <c r="F529" s="281" t="s">
        <v>513</v>
      </c>
    </row>
    <row r="530" spans="1:6" ht="24.75" customHeight="1">
      <c r="A530" s="235"/>
      <c r="B530" s="235"/>
      <c r="C530" s="348"/>
      <c r="D530" s="281" t="s">
        <v>355</v>
      </c>
      <c r="E530" s="281"/>
      <c r="F530" s="281"/>
    </row>
    <row r="531" spans="1:6" ht="56.25" customHeight="1">
      <c r="A531" s="235"/>
      <c r="B531" s="235"/>
      <c r="C531" s="348"/>
      <c r="D531" s="146" t="s">
        <v>516</v>
      </c>
      <c r="E531" s="10">
        <v>5212.7</v>
      </c>
      <c r="F531" s="281"/>
    </row>
    <row r="532" spans="1:6" ht="56.25" customHeight="1">
      <c r="A532" s="235"/>
      <c r="B532" s="235"/>
      <c r="C532" s="348"/>
      <c r="D532" s="146" t="s">
        <v>517</v>
      </c>
      <c r="E532" s="10">
        <v>0</v>
      </c>
      <c r="F532" s="281"/>
    </row>
    <row r="533" spans="1:6" ht="33" customHeight="1">
      <c r="A533" s="235"/>
      <c r="B533" s="235" t="s">
        <v>529</v>
      </c>
      <c r="C533" s="348"/>
      <c r="D533" s="314">
        <f>E535+E536</f>
        <v>46914</v>
      </c>
      <c r="E533" s="314"/>
      <c r="F533" s="281"/>
    </row>
    <row r="534" spans="1:6" ht="24.75" customHeight="1">
      <c r="A534" s="235"/>
      <c r="B534" s="235"/>
      <c r="C534" s="348"/>
      <c r="D534" s="281" t="s">
        <v>355</v>
      </c>
      <c r="E534" s="281"/>
      <c r="F534" s="281"/>
    </row>
    <row r="535" spans="1:6" ht="54" customHeight="1">
      <c r="A535" s="235"/>
      <c r="B535" s="235"/>
      <c r="C535" s="348"/>
      <c r="D535" s="146" t="s">
        <v>516</v>
      </c>
      <c r="E535" s="10">
        <v>46914</v>
      </c>
      <c r="F535" s="281"/>
    </row>
    <row r="536" spans="1:6" ht="75" customHeight="1">
      <c r="A536" s="235"/>
      <c r="B536" s="235"/>
      <c r="C536" s="348"/>
      <c r="D536" s="146" t="s">
        <v>517</v>
      </c>
      <c r="E536" s="10">
        <v>0</v>
      </c>
      <c r="F536" s="281"/>
    </row>
    <row r="537" spans="1:6" ht="15.75">
      <c r="A537" s="235" t="s">
        <v>581</v>
      </c>
      <c r="B537" s="235" t="s">
        <v>511</v>
      </c>
      <c r="C537" s="235" t="s">
        <v>512</v>
      </c>
      <c r="D537" s="314">
        <f>E539</f>
        <v>213.7</v>
      </c>
      <c r="E537" s="314"/>
      <c r="F537" s="281" t="s">
        <v>513</v>
      </c>
    </row>
    <row r="538" spans="1:6" ht="15.75">
      <c r="A538" s="235"/>
      <c r="B538" s="235"/>
      <c r="C538" s="235"/>
      <c r="D538" s="281" t="s">
        <v>355</v>
      </c>
      <c r="E538" s="281"/>
      <c r="F538" s="281"/>
    </row>
    <row r="539" spans="1:6" ht="15.75">
      <c r="A539" s="235"/>
      <c r="B539" s="235"/>
      <c r="C539" s="235"/>
      <c r="D539" s="146" t="s">
        <v>516</v>
      </c>
      <c r="E539" s="10">
        <v>213.7</v>
      </c>
      <c r="F539" s="281"/>
    </row>
    <row r="540" spans="1:6">
      <c r="A540" s="235"/>
      <c r="B540" s="235" t="s">
        <v>529</v>
      </c>
      <c r="C540" s="235" t="s">
        <v>512</v>
      </c>
      <c r="D540" s="314">
        <f>E542</f>
        <v>1923.3</v>
      </c>
      <c r="E540" s="314">
        <v>31516.491176470601</v>
      </c>
      <c r="F540" s="281"/>
    </row>
    <row r="541" spans="1:6">
      <c r="A541" s="235"/>
      <c r="B541" s="235"/>
      <c r="C541" s="235"/>
      <c r="D541" s="281" t="s">
        <v>355</v>
      </c>
      <c r="E541" s="281">
        <v>34864.594117647001</v>
      </c>
      <c r="F541" s="281"/>
    </row>
    <row r="542" spans="1:6" ht="65.099999999999994" customHeight="1">
      <c r="A542" s="235"/>
      <c r="B542" s="235"/>
      <c r="C542" s="235"/>
      <c r="D542" s="146" t="s">
        <v>516</v>
      </c>
      <c r="E542" s="10">
        <v>1923.3</v>
      </c>
      <c r="F542" s="281"/>
    </row>
    <row r="543" spans="1:6" ht="50.45" customHeight="1">
      <c r="A543" s="234" t="s">
        <v>582</v>
      </c>
      <c r="B543" s="234"/>
      <c r="C543" s="234"/>
      <c r="D543" s="234"/>
      <c r="E543" s="234"/>
      <c r="F543" s="234"/>
    </row>
    <row r="544" spans="1:6" ht="96" customHeight="1">
      <c r="A544" s="160" t="s">
        <v>705</v>
      </c>
      <c r="B544" s="138" t="s">
        <v>590</v>
      </c>
      <c r="C544" s="138" t="s">
        <v>591</v>
      </c>
      <c r="D544" s="309" t="s">
        <v>706</v>
      </c>
      <c r="E544" s="309"/>
      <c r="F544" s="138" t="s">
        <v>593</v>
      </c>
    </row>
    <row r="545" spans="1:6" ht="31.5" customHeight="1">
      <c r="A545" s="148" t="s">
        <v>716</v>
      </c>
      <c r="B545" s="144"/>
      <c r="C545" s="144"/>
      <c r="D545" s="313">
        <f>D546+D553</f>
        <v>20268.989999999998</v>
      </c>
      <c r="E545" s="313"/>
      <c r="F545" s="159"/>
    </row>
    <row r="546" spans="1:6" ht="15.75" customHeight="1">
      <c r="A546" s="235" t="s">
        <v>583</v>
      </c>
      <c r="B546" s="235" t="s">
        <v>511</v>
      </c>
      <c r="C546" s="235" t="s">
        <v>577</v>
      </c>
      <c r="D546" s="314">
        <f>E548+E549+E550+E551+E552</f>
        <v>1720.3899999999999</v>
      </c>
      <c r="E546" s="314"/>
      <c r="F546" s="281" t="s">
        <v>513</v>
      </c>
    </row>
    <row r="547" spans="1:6" ht="15.75">
      <c r="A547" s="235"/>
      <c r="B547" s="235"/>
      <c r="C547" s="235"/>
      <c r="D547" s="281" t="s">
        <v>355</v>
      </c>
      <c r="E547" s="281"/>
      <c r="F547" s="281"/>
    </row>
    <row r="548" spans="1:6" ht="15.75">
      <c r="A548" s="235"/>
      <c r="B548" s="235"/>
      <c r="C548" s="235"/>
      <c r="D548" s="146" t="s">
        <v>517</v>
      </c>
      <c r="E548" s="10">
        <f>'Приложение №23 (ПП11)'!G14</f>
        <v>648.4</v>
      </c>
      <c r="F548" s="281"/>
    </row>
    <row r="549" spans="1:6" ht="15.75">
      <c r="A549" s="235"/>
      <c r="B549" s="235"/>
      <c r="C549" s="235"/>
      <c r="D549" s="146" t="s">
        <v>518</v>
      </c>
      <c r="E549" s="10">
        <f>'Приложение №23 (ПП11)'!H14</f>
        <v>349.1</v>
      </c>
      <c r="F549" s="281"/>
    </row>
    <row r="550" spans="1:6" ht="15.75">
      <c r="A550" s="235"/>
      <c r="B550" s="235"/>
      <c r="C550" s="235"/>
      <c r="D550" s="146" t="s">
        <v>534</v>
      </c>
      <c r="E550" s="10">
        <f>'Приложение №23 (ПП11)'!I14</f>
        <v>389.39</v>
      </c>
      <c r="F550" s="281"/>
    </row>
    <row r="551" spans="1:6" ht="15.75">
      <c r="A551" s="235"/>
      <c r="B551" s="235"/>
      <c r="C551" s="235"/>
      <c r="D551" s="146" t="s">
        <v>537</v>
      </c>
      <c r="E551" s="10">
        <f>'Приложение №23 (ПП11)'!J14</f>
        <v>333.5</v>
      </c>
      <c r="F551" s="281"/>
    </row>
    <row r="552" spans="1:6" ht="15.75">
      <c r="A552" s="235"/>
      <c r="B552" s="235"/>
      <c r="C552" s="235"/>
      <c r="D552" s="146" t="s">
        <v>538</v>
      </c>
      <c r="E552" s="10">
        <f>'Приложение №23 (ПП11)'!K14</f>
        <v>0</v>
      </c>
      <c r="F552" s="281"/>
    </row>
    <row r="553" spans="1:6" ht="15.75">
      <c r="A553" s="235"/>
      <c r="B553" s="235" t="s">
        <v>529</v>
      </c>
      <c r="C553" s="235" t="s">
        <v>577</v>
      </c>
      <c r="D553" s="314">
        <f>E555+E556+E557+E558</f>
        <v>18548.599999999999</v>
      </c>
      <c r="E553" s="314"/>
      <c r="F553" s="281"/>
    </row>
    <row r="554" spans="1:6" ht="15.75">
      <c r="A554" s="235"/>
      <c r="B554" s="235"/>
      <c r="C554" s="235"/>
      <c r="D554" s="281" t="s">
        <v>355</v>
      </c>
      <c r="E554" s="281"/>
      <c r="F554" s="281"/>
    </row>
    <row r="555" spans="1:6" ht="15.75">
      <c r="A555" s="235"/>
      <c r="B555" s="235"/>
      <c r="C555" s="235"/>
      <c r="D555" s="146" t="s">
        <v>517</v>
      </c>
      <c r="E555" s="10">
        <f>'Приложение №23 (ПП11)'!G15</f>
        <v>12319.6</v>
      </c>
      <c r="F555" s="281"/>
    </row>
    <row r="556" spans="1:6" ht="15.75">
      <c r="A556" s="235"/>
      <c r="B556" s="235"/>
      <c r="C556" s="235"/>
      <c r="D556" s="146" t="s">
        <v>518</v>
      </c>
      <c r="E556" s="10">
        <f>'Приложение №23 (ПП11)'!H15</f>
        <v>0</v>
      </c>
      <c r="F556" s="281"/>
    </row>
    <row r="557" spans="1:6" ht="15.75">
      <c r="A557" s="235"/>
      <c r="B557" s="235"/>
      <c r="C557" s="235"/>
      <c r="D557" s="146" t="s">
        <v>534</v>
      </c>
      <c r="E557" s="10">
        <f>'Приложение №23 (ПП11)'!I15</f>
        <v>1799.4</v>
      </c>
      <c r="F557" s="281"/>
    </row>
    <row r="558" spans="1:6" ht="15.75">
      <c r="A558" s="235"/>
      <c r="B558" s="235"/>
      <c r="C558" s="235"/>
      <c r="D558" s="146" t="s">
        <v>537</v>
      </c>
      <c r="E558" s="10">
        <f>'Приложение №23 (ПП11)'!J15</f>
        <v>4429.6000000000004</v>
      </c>
      <c r="F558" s="281"/>
    </row>
    <row r="559" spans="1:6" ht="22.5" customHeight="1">
      <c r="A559" s="351" t="s">
        <v>584</v>
      </c>
      <c r="B559" s="351"/>
      <c r="C559" s="351"/>
      <c r="D559" s="351"/>
      <c r="E559" s="351"/>
      <c r="F559" s="351"/>
    </row>
    <row r="560" spans="1:6" ht="66.95" customHeight="1">
      <c r="A560" s="352" t="s">
        <v>589</v>
      </c>
      <c r="B560" s="352"/>
      <c r="C560" s="352"/>
      <c r="D560" s="352"/>
      <c r="E560" s="352"/>
      <c r="F560" s="352"/>
    </row>
    <row r="561" spans="1:6" ht="89.25" customHeight="1">
      <c r="A561" s="349" t="s">
        <v>585</v>
      </c>
      <c r="B561" s="350"/>
      <c r="C561" s="350"/>
      <c r="D561" s="350"/>
      <c r="E561" s="350"/>
      <c r="F561" s="350"/>
    </row>
    <row r="562" spans="1:6" ht="45" customHeight="1">
      <c r="A562" s="349" t="s">
        <v>586</v>
      </c>
      <c r="B562" s="350"/>
      <c r="C562" s="350"/>
      <c r="D562" s="350"/>
      <c r="E562" s="350"/>
      <c r="F562" s="350"/>
    </row>
    <row r="563" spans="1:6" ht="45.75" customHeight="1">
      <c r="A563" s="349" t="s">
        <v>587</v>
      </c>
      <c r="B563" s="350"/>
      <c r="C563" s="350"/>
      <c r="D563" s="350"/>
      <c r="E563" s="350"/>
      <c r="F563" s="350"/>
    </row>
  </sheetData>
  <mergeCells count="391">
    <mergeCell ref="F270:F283"/>
    <mergeCell ref="F166:F175"/>
    <mergeCell ref="D173:E173"/>
    <mergeCell ref="A559:F559"/>
    <mergeCell ref="A560:F560"/>
    <mergeCell ref="A561:F561"/>
    <mergeCell ref="A562:F562"/>
    <mergeCell ref="A537:A542"/>
    <mergeCell ref="B537:B539"/>
    <mergeCell ref="D537:E537"/>
    <mergeCell ref="F537:F542"/>
    <mergeCell ref="D538:E538"/>
    <mergeCell ref="B540:B542"/>
    <mergeCell ref="D540:E540"/>
    <mergeCell ref="D541:E541"/>
    <mergeCell ref="C537:C539"/>
    <mergeCell ref="C540:C542"/>
    <mergeCell ref="A526:F526"/>
    <mergeCell ref="D529:E529"/>
    <mergeCell ref="D530:E530"/>
    <mergeCell ref="D533:E533"/>
    <mergeCell ref="D534:E534"/>
    <mergeCell ref="B533:B536"/>
    <mergeCell ref="F529:F536"/>
    <mergeCell ref="A529:A536"/>
    <mergeCell ref="C529:C536"/>
    <mergeCell ref="A563:F563"/>
    <mergeCell ref="A543:F543"/>
    <mergeCell ref="B546:B552"/>
    <mergeCell ref="C546:C552"/>
    <mergeCell ref="D546:E546"/>
    <mergeCell ref="D547:E547"/>
    <mergeCell ref="D553:E553"/>
    <mergeCell ref="D554:E554"/>
    <mergeCell ref="C553:C558"/>
    <mergeCell ref="B553:B558"/>
    <mergeCell ref="A546:A558"/>
    <mergeCell ref="F546:F558"/>
    <mergeCell ref="D544:E544"/>
    <mergeCell ref="D545:E545"/>
    <mergeCell ref="B529:B532"/>
    <mergeCell ref="D527:E527"/>
    <mergeCell ref="D528:E528"/>
    <mergeCell ref="A514:F514"/>
    <mergeCell ref="A517:A525"/>
    <mergeCell ref="B517:B524"/>
    <mergeCell ref="C517:C524"/>
    <mergeCell ref="D517:E517"/>
    <mergeCell ref="F517:F525"/>
    <mergeCell ref="D518:E518"/>
    <mergeCell ref="D525:E525"/>
    <mergeCell ref="D515:E515"/>
    <mergeCell ref="D516:E516"/>
    <mergeCell ref="A506:A513"/>
    <mergeCell ref="B506:B511"/>
    <mergeCell ref="C506:C511"/>
    <mergeCell ref="D506:E506"/>
    <mergeCell ref="F506:F513"/>
    <mergeCell ref="D507:E507"/>
    <mergeCell ref="D512:E512"/>
    <mergeCell ref="D513:E513"/>
    <mergeCell ref="A498:A505"/>
    <mergeCell ref="B498:B504"/>
    <mergeCell ref="C498:C504"/>
    <mergeCell ref="D498:E498"/>
    <mergeCell ref="F498:F505"/>
    <mergeCell ref="D499:E499"/>
    <mergeCell ref="D505:E505"/>
    <mergeCell ref="B474:B480"/>
    <mergeCell ref="C474:C480"/>
    <mergeCell ref="D474:E474"/>
    <mergeCell ref="D475:E475"/>
    <mergeCell ref="B460:B466"/>
    <mergeCell ref="C460:C466"/>
    <mergeCell ref="A460:A480"/>
    <mergeCell ref="F460:F480"/>
    <mergeCell ref="A481:A497"/>
    <mergeCell ref="B481:B487"/>
    <mergeCell ref="C481:C487"/>
    <mergeCell ref="D481:E481"/>
    <mergeCell ref="F481:F497"/>
    <mergeCell ref="D482:E482"/>
    <mergeCell ref="B488:B492"/>
    <mergeCell ref="C488:C492"/>
    <mergeCell ref="D488:E488"/>
    <mergeCell ref="D489:E489"/>
    <mergeCell ref="B493:B497"/>
    <mergeCell ref="C493:C497"/>
    <mergeCell ref="D493:E493"/>
    <mergeCell ref="D494:E494"/>
    <mergeCell ref="D460:E460"/>
    <mergeCell ref="D461:E461"/>
    <mergeCell ref="D467:E467"/>
    <mergeCell ref="C467:C473"/>
    <mergeCell ref="D468:E468"/>
    <mergeCell ref="B467:B473"/>
    <mergeCell ref="B435:B442"/>
    <mergeCell ref="D435:E435"/>
    <mergeCell ref="D436:E436"/>
    <mergeCell ref="A418:A442"/>
    <mergeCell ref="F418:F442"/>
    <mergeCell ref="C427:C442"/>
    <mergeCell ref="B427:B434"/>
    <mergeCell ref="A443:A459"/>
    <mergeCell ref="B443:E443"/>
    <mergeCell ref="F443:F459"/>
    <mergeCell ref="B444:B451"/>
    <mergeCell ref="C444:C451"/>
    <mergeCell ref="D444:E444"/>
    <mergeCell ref="D445:E445"/>
    <mergeCell ref="B452:B459"/>
    <mergeCell ref="C452:C459"/>
    <mergeCell ref="D452:E452"/>
    <mergeCell ref="D453:E453"/>
    <mergeCell ref="B418:E418"/>
    <mergeCell ref="B419:B426"/>
    <mergeCell ref="C419:C426"/>
    <mergeCell ref="D419:E419"/>
    <mergeCell ref="D420:E420"/>
    <mergeCell ref="D427:E427"/>
    <mergeCell ref="D428:E428"/>
    <mergeCell ref="A398:F398"/>
    <mergeCell ref="B402:B409"/>
    <mergeCell ref="C402:C409"/>
    <mergeCell ref="D402:E402"/>
    <mergeCell ref="D403:E403"/>
    <mergeCell ref="B401:E401"/>
    <mergeCell ref="D410:E410"/>
    <mergeCell ref="D411:E411"/>
    <mergeCell ref="B410:B417"/>
    <mergeCell ref="C410:C417"/>
    <mergeCell ref="A401:A417"/>
    <mergeCell ref="F402:F417"/>
    <mergeCell ref="D400:E400"/>
    <mergeCell ref="F363:F397"/>
    <mergeCell ref="D364:E364"/>
    <mergeCell ref="D377:E377"/>
    <mergeCell ref="B387:B397"/>
    <mergeCell ref="C387:C397"/>
    <mergeCell ref="D387:E387"/>
    <mergeCell ref="D388:E388"/>
    <mergeCell ref="C363:C373"/>
    <mergeCell ref="B363:B373"/>
    <mergeCell ref="D363:E363"/>
    <mergeCell ref="D374:E376"/>
    <mergeCell ref="B330:B340"/>
    <mergeCell ref="C330:C340"/>
    <mergeCell ref="B341:B351"/>
    <mergeCell ref="C341:C351"/>
    <mergeCell ref="A330:A362"/>
    <mergeCell ref="B352:B362"/>
    <mergeCell ref="C352:C362"/>
    <mergeCell ref="A387:A397"/>
    <mergeCell ref="A374:A386"/>
    <mergeCell ref="A363:A373"/>
    <mergeCell ref="B374:B386"/>
    <mergeCell ref="C374:C386"/>
    <mergeCell ref="A270:A283"/>
    <mergeCell ref="C284:C293"/>
    <mergeCell ref="B284:B293"/>
    <mergeCell ref="A327:F327"/>
    <mergeCell ref="D330:E330"/>
    <mergeCell ref="D331:E331"/>
    <mergeCell ref="D341:E341"/>
    <mergeCell ref="D342:E342"/>
    <mergeCell ref="F330:F362"/>
    <mergeCell ref="A297:A307"/>
    <mergeCell ref="D297:E297"/>
    <mergeCell ref="F297:F307"/>
    <mergeCell ref="D298:E298"/>
    <mergeCell ref="D307:E307"/>
    <mergeCell ref="A308:A326"/>
    <mergeCell ref="D308:E308"/>
    <mergeCell ref="F308:F326"/>
    <mergeCell ref="D309:E309"/>
    <mergeCell ref="B318:B326"/>
    <mergeCell ref="C318:C326"/>
    <mergeCell ref="D318:E318"/>
    <mergeCell ref="D319:E319"/>
    <mergeCell ref="D352:E352"/>
    <mergeCell ref="D353:E353"/>
    <mergeCell ref="A227:A235"/>
    <mergeCell ref="B227:B234"/>
    <mergeCell ref="C227:C234"/>
    <mergeCell ref="D227:E227"/>
    <mergeCell ref="F227:F235"/>
    <mergeCell ref="D228:E228"/>
    <mergeCell ref="D235:E235"/>
    <mergeCell ref="A236:A243"/>
    <mergeCell ref="B236:B242"/>
    <mergeCell ref="C236:C242"/>
    <mergeCell ref="D236:E236"/>
    <mergeCell ref="F236:F243"/>
    <mergeCell ref="D237:E237"/>
    <mergeCell ref="D243:E243"/>
    <mergeCell ref="E1:F1"/>
    <mergeCell ref="A3:F3"/>
    <mergeCell ref="D4:E4"/>
    <mergeCell ref="C6:C15"/>
    <mergeCell ref="D7:E7"/>
    <mergeCell ref="D6:E6"/>
    <mergeCell ref="A213:F213"/>
    <mergeCell ref="A216:A226"/>
    <mergeCell ref="B216:B225"/>
    <mergeCell ref="C216:C225"/>
    <mergeCell ref="D216:E216"/>
    <mergeCell ref="F216:F226"/>
    <mergeCell ref="D217:E217"/>
    <mergeCell ref="D226:E226"/>
    <mergeCell ref="A6:A16"/>
    <mergeCell ref="F6:F16"/>
    <mergeCell ref="D27:E27"/>
    <mergeCell ref="A17:A27"/>
    <mergeCell ref="F17:F27"/>
    <mergeCell ref="B17:B26"/>
    <mergeCell ref="C17:C26"/>
    <mergeCell ref="D17:E17"/>
    <mergeCell ref="D18:E18"/>
    <mergeCell ref="B6:B15"/>
    <mergeCell ref="D16:E16"/>
    <mergeCell ref="A37:A45"/>
    <mergeCell ref="D37:E37"/>
    <mergeCell ref="F37:F45"/>
    <mergeCell ref="D38:E38"/>
    <mergeCell ref="D45:E45"/>
    <mergeCell ref="B37:B44"/>
    <mergeCell ref="C37:C44"/>
    <mergeCell ref="A28:A36"/>
    <mergeCell ref="D28:E28"/>
    <mergeCell ref="F28:F36"/>
    <mergeCell ref="D29:E29"/>
    <mergeCell ref="D36:E36"/>
    <mergeCell ref="B28:B35"/>
    <mergeCell ref="C28:C35"/>
    <mergeCell ref="A57:A67"/>
    <mergeCell ref="B57:B66"/>
    <mergeCell ref="D57:E57"/>
    <mergeCell ref="F57:F67"/>
    <mergeCell ref="D58:E58"/>
    <mergeCell ref="D67:E67"/>
    <mergeCell ref="C57:C66"/>
    <mergeCell ref="A46:A56"/>
    <mergeCell ref="B46:B55"/>
    <mergeCell ref="D46:E46"/>
    <mergeCell ref="F46:F56"/>
    <mergeCell ref="D47:E47"/>
    <mergeCell ref="D56:E56"/>
    <mergeCell ref="C46:C55"/>
    <mergeCell ref="A79:A82"/>
    <mergeCell ref="B79:B81"/>
    <mergeCell ref="D79:E79"/>
    <mergeCell ref="F79:F82"/>
    <mergeCell ref="D80:E80"/>
    <mergeCell ref="D82:E82"/>
    <mergeCell ref="C79:C81"/>
    <mergeCell ref="A68:A78"/>
    <mergeCell ref="B68:B77"/>
    <mergeCell ref="D68:E68"/>
    <mergeCell ref="F68:F78"/>
    <mergeCell ref="D69:E69"/>
    <mergeCell ref="D78:E78"/>
    <mergeCell ref="C68:C77"/>
    <mergeCell ref="A94:A104"/>
    <mergeCell ref="B94:B103"/>
    <mergeCell ref="D94:E94"/>
    <mergeCell ref="F94:F104"/>
    <mergeCell ref="D95:E95"/>
    <mergeCell ref="D104:E104"/>
    <mergeCell ref="C94:C103"/>
    <mergeCell ref="A83:A93"/>
    <mergeCell ref="B83:B92"/>
    <mergeCell ref="D83:E83"/>
    <mergeCell ref="F83:F93"/>
    <mergeCell ref="D84:E84"/>
    <mergeCell ref="D93:E93"/>
    <mergeCell ref="C83:C92"/>
    <mergeCell ref="A116:A127"/>
    <mergeCell ref="B116:B125"/>
    <mergeCell ref="D116:E116"/>
    <mergeCell ref="F116:F127"/>
    <mergeCell ref="D117:E117"/>
    <mergeCell ref="A105:A115"/>
    <mergeCell ref="B105:B114"/>
    <mergeCell ref="D105:E105"/>
    <mergeCell ref="F105:F115"/>
    <mergeCell ref="D106:E106"/>
    <mergeCell ref="D115:E115"/>
    <mergeCell ref="C116:C125"/>
    <mergeCell ref="C105:C114"/>
    <mergeCell ref="A140:A150"/>
    <mergeCell ref="D140:E140"/>
    <mergeCell ref="F140:F150"/>
    <mergeCell ref="D141:E141"/>
    <mergeCell ref="B140:B149"/>
    <mergeCell ref="D150:E150"/>
    <mergeCell ref="A128:A139"/>
    <mergeCell ref="B128:B137"/>
    <mergeCell ref="D128:E128"/>
    <mergeCell ref="F128:F139"/>
    <mergeCell ref="D129:E129"/>
    <mergeCell ref="B138:B139"/>
    <mergeCell ref="C138:C139"/>
    <mergeCell ref="B193:B202"/>
    <mergeCell ref="C193:C202"/>
    <mergeCell ref="D193:E193"/>
    <mergeCell ref="D194:E194"/>
    <mergeCell ref="D203:E203"/>
    <mergeCell ref="D204:E204"/>
    <mergeCell ref="C151:C158"/>
    <mergeCell ref="C128:C137"/>
    <mergeCell ref="D138:E138"/>
    <mergeCell ref="C140:C149"/>
    <mergeCell ref="A176:F176"/>
    <mergeCell ref="B179:B188"/>
    <mergeCell ref="D179:E179"/>
    <mergeCell ref="F179:F189"/>
    <mergeCell ref="D180:E180"/>
    <mergeCell ref="D189:E189"/>
    <mergeCell ref="C179:C188"/>
    <mergeCell ref="B151:B158"/>
    <mergeCell ref="D151:E151"/>
    <mergeCell ref="F151:F165"/>
    <mergeCell ref="D152:E152"/>
    <mergeCell ref="A166:A175"/>
    <mergeCell ref="C173:C175"/>
    <mergeCell ref="B173:B175"/>
    <mergeCell ref="G176:K176"/>
    <mergeCell ref="A179:A189"/>
    <mergeCell ref="D177:E177"/>
    <mergeCell ref="D178:E178"/>
    <mergeCell ref="D191:E191"/>
    <mergeCell ref="D192:E192"/>
    <mergeCell ref="A193:A212"/>
    <mergeCell ref="D5:E5"/>
    <mergeCell ref="B126:B127"/>
    <mergeCell ref="C126:C127"/>
    <mergeCell ref="D126:E126"/>
    <mergeCell ref="B159:B165"/>
    <mergeCell ref="C159:C165"/>
    <mergeCell ref="D159:E159"/>
    <mergeCell ref="C166:C169"/>
    <mergeCell ref="B166:B169"/>
    <mergeCell ref="D166:E166"/>
    <mergeCell ref="B170:B172"/>
    <mergeCell ref="C170:C172"/>
    <mergeCell ref="D170:E170"/>
    <mergeCell ref="C203:C212"/>
    <mergeCell ref="B203:B212"/>
    <mergeCell ref="F193:F212"/>
    <mergeCell ref="A190:F190"/>
    <mergeCell ref="D328:E328"/>
    <mergeCell ref="D329:E329"/>
    <mergeCell ref="D399:E399"/>
    <mergeCell ref="A244:F244"/>
    <mergeCell ref="A247:A266"/>
    <mergeCell ref="B247:B256"/>
    <mergeCell ref="C247:C256"/>
    <mergeCell ref="D247:E247"/>
    <mergeCell ref="F247:F266"/>
    <mergeCell ref="D248:E248"/>
    <mergeCell ref="B257:B266"/>
    <mergeCell ref="C257:C266"/>
    <mergeCell ref="D257:E257"/>
    <mergeCell ref="D258:E258"/>
    <mergeCell ref="A267:F267"/>
    <mergeCell ref="B270:B278"/>
    <mergeCell ref="C270:C278"/>
    <mergeCell ref="D270:E270"/>
    <mergeCell ref="D271:E271"/>
    <mergeCell ref="D279:E279"/>
    <mergeCell ref="A284:A296"/>
    <mergeCell ref="D284:E284"/>
    <mergeCell ref="F284:F296"/>
    <mergeCell ref="C297:C306"/>
    <mergeCell ref="B297:B306"/>
    <mergeCell ref="B308:B317"/>
    <mergeCell ref="C308:C317"/>
    <mergeCell ref="D214:E214"/>
    <mergeCell ref="D215:E215"/>
    <mergeCell ref="D245:E245"/>
    <mergeCell ref="D246:E246"/>
    <mergeCell ref="D268:E268"/>
    <mergeCell ref="D269:E269"/>
    <mergeCell ref="D285:E285"/>
    <mergeCell ref="B294:B296"/>
    <mergeCell ref="C294:C296"/>
    <mergeCell ref="D294:E294"/>
    <mergeCell ref="D295:E295"/>
    <mergeCell ref="D280:E280"/>
    <mergeCell ref="C279:C283"/>
    <mergeCell ref="B279:B283"/>
  </mergeCells>
  <printOptions horizontalCentered="1"/>
  <pageMargins left="0.82677165354330717" right="0" top="0.55118110236220474" bottom="0.35433070866141736" header="0.31496062992125984" footer="0.31496062992125984"/>
  <pageSetup paperSize="9" scale="70" fitToHeight="0" orientation="portrait" r:id="rId1"/>
  <rowBreaks count="17" manualBreakCount="17">
    <brk id="44" max="5" man="1"/>
    <brk id="93" max="5" man="1"/>
    <brk id="139" max="5" man="1"/>
    <brk id="175" max="16383" man="1"/>
    <brk id="189" max="16383" man="1"/>
    <brk id="212" max="16383" man="1"/>
    <brk id="243" max="16383" man="1"/>
    <brk id="266" max="16383" man="1"/>
    <brk id="307" max="5" man="1"/>
    <brk id="326" max="5" man="1"/>
    <brk id="373" max="5" man="1"/>
    <brk id="397" max="5" man="1"/>
    <brk id="426" max="5" man="1"/>
    <brk id="473" max="5" man="1"/>
    <brk id="513" max="16383" man="1"/>
    <brk id="525" max="16383" man="1"/>
    <brk id="542" max="16383" man="1"/>
  </rowBreaks>
  <legacyDrawing r:id="rId2"/>
</worksheet>
</file>

<file path=xl/worksheets/sheet26.xml><?xml version="1.0" encoding="utf-8"?>
<worksheet xmlns="http://schemas.openxmlformats.org/spreadsheetml/2006/main" xmlns:r="http://schemas.openxmlformats.org/officeDocument/2006/relationships">
  <sheetPr>
    <pageSetUpPr fitToPage="1"/>
  </sheetPr>
  <dimension ref="A1:AK37"/>
  <sheetViews>
    <sheetView zoomScaleNormal="100" workbookViewId="0">
      <pane xSplit="7" ySplit="7" topLeftCell="H8" activePane="bottomRight" state="frozen"/>
      <selection pane="topRight" activeCell="H1" sqref="H1"/>
      <selection pane="bottomLeft" activeCell="A8" sqref="A8"/>
      <selection pane="bottomRight" activeCell="N14" sqref="N14"/>
    </sheetView>
  </sheetViews>
  <sheetFormatPr defaultRowHeight="14.25"/>
  <cols>
    <col min="1" max="1" width="4.375" customWidth="1"/>
    <col min="2" max="2" width="20.25" customWidth="1"/>
    <col min="3" max="3" width="18.25" customWidth="1"/>
    <col min="4" max="4" width="10.375" customWidth="1"/>
    <col min="5" max="5" width="12.125" customWidth="1"/>
    <col min="6" max="6" width="10.375" bestFit="1" customWidth="1"/>
    <col min="7" max="7" width="7.875" customWidth="1"/>
    <col min="8" max="8" width="7.875" bestFit="1" customWidth="1"/>
    <col min="9" max="9" width="7.25" bestFit="1" customWidth="1"/>
    <col min="10" max="10" width="9.25" bestFit="1" customWidth="1"/>
    <col min="11" max="11" width="11.125" customWidth="1"/>
    <col min="12" max="12" width="8.875" customWidth="1"/>
    <col min="13" max="13" width="9.625" customWidth="1"/>
    <col min="14" max="14" width="7.25" customWidth="1"/>
    <col min="15" max="15" width="18.25" customWidth="1"/>
    <col min="16" max="16" width="25.125" customWidth="1"/>
    <col min="18" max="18" width="14.375" customWidth="1"/>
    <col min="20" max="20" width="20.625" customWidth="1"/>
    <col min="30" max="30" width="10.125" bestFit="1" customWidth="1"/>
    <col min="32" max="32" width="9.125" bestFit="1" customWidth="1"/>
    <col min="33" max="33" width="9.75" bestFit="1" customWidth="1"/>
    <col min="34" max="34" width="9.125" bestFit="1" customWidth="1"/>
  </cols>
  <sheetData>
    <row r="1" spans="1:20" ht="39.75" customHeight="1">
      <c r="O1" s="289" t="s">
        <v>604</v>
      </c>
      <c r="P1" s="289"/>
    </row>
    <row r="2" spans="1:20" ht="18.75">
      <c r="A2" s="282" t="s">
        <v>594</v>
      </c>
      <c r="B2" s="282"/>
      <c r="C2" s="282"/>
      <c r="D2" s="282"/>
      <c r="E2" s="282"/>
      <c r="F2" s="282"/>
      <c r="G2" s="282"/>
      <c r="H2" s="282"/>
      <c r="I2" s="282"/>
      <c r="J2" s="282"/>
      <c r="K2" s="282"/>
      <c r="L2" s="282"/>
      <c r="M2" s="282"/>
      <c r="N2" s="282"/>
      <c r="O2" s="282"/>
      <c r="P2" s="282"/>
    </row>
    <row r="3" spans="1:20" ht="18.75">
      <c r="A3" s="294" t="s">
        <v>414</v>
      </c>
      <c r="B3" s="294"/>
      <c r="C3" s="294"/>
      <c r="D3" s="294"/>
      <c r="E3" s="294"/>
      <c r="F3" s="294"/>
      <c r="G3" s="294"/>
      <c r="H3" s="294"/>
      <c r="I3" s="294"/>
      <c r="J3" s="294"/>
      <c r="K3" s="294"/>
      <c r="L3" s="294"/>
      <c r="M3" s="294"/>
      <c r="N3" s="294"/>
      <c r="O3" s="294"/>
      <c r="P3" s="294"/>
    </row>
    <row r="4" spans="1:20" ht="22.5">
      <c r="A4" s="284" t="s">
        <v>413</v>
      </c>
      <c r="B4" s="284"/>
      <c r="C4" s="284"/>
      <c r="D4" s="284"/>
      <c r="E4" s="284"/>
      <c r="F4" s="284"/>
      <c r="G4" s="284"/>
      <c r="H4" s="284"/>
      <c r="I4" s="284"/>
      <c r="J4" s="284"/>
      <c r="K4" s="284"/>
      <c r="L4" s="284"/>
      <c r="M4" s="284"/>
      <c r="N4" s="284"/>
      <c r="O4" s="284"/>
      <c r="P4" s="284"/>
    </row>
    <row r="6" spans="1:20" ht="27.75" customHeight="1">
      <c r="A6" s="353" t="s">
        <v>415</v>
      </c>
      <c r="B6" s="353" t="s">
        <v>595</v>
      </c>
      <c r="C6" s="353" t="s">
        <v>596</v>
      </c>
      <c r="D6" s="353" t="s">
        <v>597</v>
      </c>
      <c r="E6" s="353" t="s">
        <v>692</v>
      </c>
      <c r="F6" s="353" t="s">
        <v>599</v>
      </c>
      <c r="G6" s="354" t="s">
        <v>600</v>
      </c>
      <c r="H6" s="355"/>
      <c r="I6" s="355"/>
      <c r="J6" s="355"/>
      <c r="K6" s="355"/>
      <c r="L6" s="355"/>
      <c r="M6" s="355"/>
      <c r="N6" s="356"/>
      <c r="O6" s="353" t="s">
        <v>601</v>
      </c>
      <c r="P6" s="353" t="s">
        <v>602</v>
      </c>
    </row>
    <row r="7" spans="1:20" ht="61.5" customHeight="1">
      <c r="A7" s="353"/>
      <c r="B7" s="353"/>
      <c r="C7" s="353"/>
      <c r="D7" s="353"/>
      <c r="E7" s="353"/>
      <c r="F7" s="353"/>
      <c r="G7" s="37" t="s">
        <v>308</v>
      </c>
      <c r="H7" s="37" t="s">
        <v>309</v>
      </c>
      <c r="I7" s="37" t="s">
        <v>310</v>
      </c>
      <c r="J7" s="37" t="s">
        <v>311</v>
      </c>
      <c r="K7" s="37" t="s">
        <v>312</v>
      </c>
      <c r="L7" s="38" t="s">
        <v>313</v>
      </c>
      <c r="M7" s="69" t="s">
        <v>44</v>
      </c>
      <c r="N7" s="69" t="s">
        <v>45</v>
      </c>
      <c r="O7" s="353"/>
      <c r="P7" s="353"/>
    </row>
    <row r="8" spans="1:20">
      <c r="A8" s="37">
        <v>1</v>
      </c>
      <c r="B8" s="37">
        <v>2</v>
      </c>
      <c r="C8" s="37">
        <v>3</v>
      </c>
      <c r="D8" s="67">
        <v>4</v>
      </c>
      <c r="E8" s="67">
        <v>5</v>
      </c>
      <c r="F8" s="67">
        <v>6</v>
      </c>
      <c r="G8" s="67">
        <v>7</v>
      </c>
      <c r="H8" s="67">
        <v>8</v>
      </c>
      <c r="I8" s="67">
        <v>9</v>
      </c>
      <c r="J8" s="67">
        <v>10</v>
      </c>
      <c r="K8" s="67">
        <v>11</v>
      </c>
      <c r="L8" s="67">
        <v>12</v>
      </c>
      <c r="M8" s="67">
        <v>13</v>
      </c>
      <c r="N8" s="67">
        <v>14</v>
      </c>
      <c r="O8" s="67">
        <v>15</v>
      </c>
      <c r="P8" s="67">
        <v>16</v>
      </c>
    </row>
    <row r="9" spans="1:20" ht="27.75" customHeight="1">
      <c r="A9" s="353">
        <v>1</v>
      </c>
      <c r="B9" s="357" t="s">
        <v>695</v>
      </c>
      <c r="C9" s="39" t="s">
        <v>15</v>
      </c>
      <c r="D9" s="40" t="s">
        <v>683</v>
      </c>
      <c r="E9" s="42">
        <f>E10+E11+E12</f>
        <v>17231.400000000001</v>
      </c>
      <c r="F9" s="42">
        <f>F10+F11+F12</f>
        <v>533098.49499999988</v>
      </c>
      <c r="G9" s="42">
        <f>G10+G11+G12</f>
        <v>54104.299999999996</v>
      </c>
      <c r="H9" s="42">
        <f t="shared" ref="H9:L9" si="0">H10+H11+H12</f>
        <v>55352.5</v>
      </c>
      <c r="I9" s="42">
        <f t="shared" si="0"/>
        <v>45339.899999999994</v>
      </c>
      <c r="J9" s="42">
        <f t="shared" si="0"/>
        <v>94588</v>
      </c>
      <c r="K9" s="42">
        <f t="shared" si="0"/>
        <v>107248.20000000001</v>
      </c>
      <c r="L9" s="42">
        <f t="shared" si="0"/>
        <v>109464.045</v>
      </c>
      <c r="M9" s="42">
        <f>M10+M11+M12</f>
        <v>33382.25</v>
      </c>
      <c r="N9" s="42">
        <f>N10+N11+N12</f>
        <v>33619.299999999996</v>
      </c>
      <c r="O9" s="43"/>
      <c r="P9" s="358" t="s">
        <v>606</v>
      </c>
    </row>
    <row r="10" spans="1:20" ht="36">
      <c r="A10" s="353"/>
      <c r="B10" s="357"/>
      <c r="C10" s="39" t="s">
        <v>315</v>
      </c>
      <c r="D10" s="40" t="s">
        <v>513</v>
      </c>
      <c r="E10" s="46">
        <f>E14+E18+E22+E26+E30</f>
        <v>17231.400000000001</v>
      </c>
      <c r="F10" s="42">
        <f>G10+H10+I10+J10+K10+L10+M10+N10</f>
        <v>498650.29499999993</v>
      </c>
      <c r="G10" s="42">
        <f>G14+G18+G22+G26+G30</f>
        <v>54104.299999999996</v>
      </c>
      <c r="H10" s="42">
        <f t="shared" ref="H10:M10" si="1">H14+H18+H22+H26+H30</f>
        <v>55352.5</v>
      </c>
      <c r="I10" s="42">
        <f t="shared" si="1"/>
        <v>42149.899999999994</v>
      </c>
      <c r="J10" s="42">
        <f t="shared" si="1"/>
        <v>91501.5</v>
      </c>
      <c r="K10" s="42">
        <f t="shared" si="1"/>
        <v>95472</v>
      </c>
      <c r="L10" s="42">
        <f t="shared" si="1"/>
        <v>93068.544999999998</v>
      </c>
      <c r="M10" s="42">
        <f t="shared" si="1"/>
        <v>33382.25</v>
      </c>
      <c r="N10" s="42">
        <f>N14+N18+N22+N26+N30</f>
        <v>33619.299999999996</v>
      </c>
      <c r="O10" s="38" t="s">
        <v>603</v>
      </c>
      <c r="P10" s="358"/>
    </row>
    <row r="11" spans="1:20" ht="24">
      <c r="A11" s="353"/>
      <c r="B11" s="357"/>
      <c r="C11" s="39" t="s">
        <v>18</v>
      </c>
      <c r="D11" s="40" t="s">
        <v>513</v>
      </c>
      <c r="E11" s="46">
        <f>E15+E19+E23+E27+E31</f>
        <v>0</v>
      </c>
      <c r="F11" s="42">
        <f>G11+H11+I11+J11+K11+L11+M11+N11</f>
        <v>21640.1</v>
      </c>
      <c r="G11" s="42">
        <f t="shared" ref="G11:N11" si="2">G15+G19+G23+G27+G31</f>
        <v>0</v>
      </c>
      <c r="H11" s="42">
        <f t="shared" si="2"/>
        <v>0</v>
      </c>
      <c r="I11" s="42">
        <f t="shared" si="2"/>
        <v>3190</v>
      </c>
      <c r="J11" s="42">
        <f t="shared" si="2"/>
        <v>3086.5</v>
      </c>
      <c r="K11" s="42">
        <f t="shared" si="2"/>
        <v>3189.1</v>
      </c>
      <c r="L11" s="42">
        <f t="shared" si="2"/>
        <v>12174.5</v>
      </c>
      <c r="M11" s="42">
        <f t="shared" si="2"/>
        <v>0</v>
      </c>
      <c r="N11" s="42">
        <f t="shared" si="2"/>
        <v>0</v>
      </c>
      <c r="O11" s="100"/>
      <c r="P11" s="358"/>
      <c r="T11" s="48"/>
    </row>
    <row r="12" spans="1:20" ht="33.75" customHeight="1">
      <c r="A12" s="353"/>
      <c r="B12" s="357"/>
      <c r="C12" s="39" t="s">
        <v>398</v>
      </c>
      <c r="D12" s="40" t="s">
        <v>513</v>
      </c>
      <c r="E12" s="46">
        <f>E16+E20+E24+E28+E32</f>
        <v>0</v>
      </c>
      <c r="F12" s="42">
        <f>G12+H12+I12+J12+K12+L12+M12+N12</f>
        <v>12808.1</v>
      </c>
      <c r="G12" s="42">
        <f t="shared" ref="G12:N12" si="3">G16+G20+G24+G28+G32</f>
        <v>0</v>
      </c>
      <c r="H12" s="42">
        <f t="shared" si="3"/>
        <v>0</v>
      </c>
      <c r="I12" s="42">
        <f t="shared" si="3"/>
        <v>0</v>
      </c>
      <c r="J12" s="42">
        <f t="shared" si="3"/>
        <v>0</v>
      </c>
      <c r="K12" s="42">
        <f t="shared" si="3"/>
        <v>8587.1</v>
      </c>
      <c r="L12" s="42">
        <f t="shared" si="3"/>
        <v>4221</v>
      </c>
      <c r="M12" s="42">
        <f t="shared" si="3"/>
        <v>0</v>
      </c>
      <c r="N12" s="42">
        <f t="shared" si="3"/>
        <v>0</v>
      </c>
      <c r="O12" s="37" t="s">
        <v>513</v>
      </c>
      <c r="P12" s="358"/>
    </row>
    <row r="13" spans="1:20" ht="27.75" customHeight="1">
      <c r="A13" s="353" t="s">
        <v>607</v>
      </c>
      <c r="B13" s="359" t="s">
        <v>696</v>
      </c>
      <c r="C13" s="39" t="s">
        <v>15</v>
      </c>
      <c r="D13" s="40" t="s">
        <v>683</v>
      </c>
      <c r="E13" s="46">
        <f>E14+E15+E16</f>
        <v>16920</v>
      </c>
      <c r="F13" s="42">
        <f>F14+F15+F16</f>
        <v>217539.20000000001</v>
      </c>
      <c r="G13" s="42">
        <f>G14+G15+G16</f>
        <v>29153.599999999999</v>
      </c>
      <c r="H13" s="42">
        <f t="shared" ref="H13:N13" si="4">H14+H15+H16</f>
        <v>30312.2</v>
      </c>
      <c r="I13" s="42">
        <f t="shared" si="4"/>
        <v>25132.9</v>
      </c>
      <c r="J13" s="42">
        <f t="shared" si="4"/>
        <v>48498.7</v>
      </c>
      <c r="K13" s="42">
        <f t="shared" si="4"/>
        <v>23796.3</v>
      </c>
      <c r="L13" s="42">
        <f t="shared" si="4"/>
        <v>26698.899999999998</v>
      </c>
      <c r="M13" s="42">
        <f t="shared" si="4"/>
        <v>16220.9</v>
      </c>
      <c r="N13" s="42">
        <f t="shared" si="4"/>
        <v>17725.699999999997</v>
      </c>
      <c r="O13" s="44"/>
      <c r="P13" s="358"/>
    </row>
    <row r="14" spans="1:20" ht="36">
      <c r="A14" s="353"/>
      <c r="B14" s="359"/>
      <c r="C14" s="38" t="s">
        <v>315</v>
      </c>
      <c r="D14" s="37" t="s">
        <v>513</v>
      </c>
      <c r="E14" s="45">
        <v>16920</v>
      </c>
      <c r="F14" s="42">
        <f>G14+H14+I14+J14+K14+L14+M14+N14</f>
        <v>217539.20000000001</v>
      </c>
      <c r="G14" s="45">
        <v>29153.599999999999</v>
      </c>
      <c r="H14" s="45">
        <v>30312.2</v>
      </c>
      <c r="I14" s="45">
        <v>25132.9</v>
      </c>
      <c r="J14" s="45">
        <v>48498.7</v>
      </c>
      <c r="K14" s="45">
        <v>23796.3</v>
      </c>
      <c r="L14" s="45">
        <f>12242.3+14456.5+0.1</f>
        <v>26698.899999999998</v>
      </c>
      <c r="M14" s="45">
        <v>16220.9</v>
      </c>
      <c r="N14" s="45">
        <f>17725.6+0.1</f>
        <v>17725.699999999997</v>
      </c>
      <c r="O14" s="38" t="s">
        <v>608</v>
      </c>
      <c r="P14" s="358"/>
      <c r="R14" s="120">
        <f>'Приложение №12'!D6+'Приложение №12'!D17+'Приложение №12'!D28</f>
        <v>217539.17</v>
      </c>
      <c r="S14" s="83">
        <f>R14-F14</f>
        <v>-2.9999999998835847E-2</v>
      </c>
    </row>
    <row r="15" spans="1:20" ht="29.25" customHeight="1">
      <c r="A15" s="353"/>
      <c r="B15" s="359"/>
      <c r="C15" s="38" t="s">
        <v>18</v>
      </c>
      <c r="D15" s="37" t="s">
        <v>513</v>
      </c>
      <c r="E15" s="45">
        <v>0</v>
      </c>
      <c r="F15" s="42">
        <f t="shared" ref="F15:F16" si="5">G15+H15+I15+J15+K15+L15+M15+N15</f>
        <v>0</v>
      </c>
      <c r="G15" s="45">
        <v>0</v>
      </c>
      <c r="H15" s="45">
        <v>0</v>
      </c>
      <c r="I15" s="45">
        <v>0</v>
      </c>
      <c r="J15" s="45">
        <v>0</v>
      </c>
      <c r="K15" s="45">
        <v>0</v>
      </c>
      <c r="L15" s="45">
        <v>0</v>
      </c>
      <c r="M15" s="45">
        <v>0</v>
      </c>
      <c r="N15" s="45">
        <v>0</v>
      </c>
      <c r="O15" s="37" t="s">
        <v>513</v>
      </c>
      <c r="P15" s="358"/>
    </row>
    <row r="16" spans="1:20" ht="28.5" customHeight="1">
      <c r="A16" s="353"/>
      <c r="B16" s="359"/>
      <c r="C16" s="38" t="s">
        <v>398</v>
      </c>
      <c r="D16" s="37" t="s">
        <v>513</v>
      </c>
      <c r="E16" s="45">
        <v>0</v>
      </c>
      <c r="F16" s="42">
        <f t="shared" si="5"/>
        <v>0</v>
      </c>
      <c r="G16" s="45">
        <v>0</v>
      </c>
      <c r="H16" s="45">
        <v>0</v>
      </c>
      <c r="I16" s="45">
        <v>0</v>
      </c>
      <c r="J16" s="45">
        <v>0</v>
      </c>
      <c r="K16" s="45">
        <v>0</v>
      </c>
      <c r="L16" s="45">
        <v>0</v>
      </c>
      <c r="M16" s="45">
        <v>0</v>
      </c>
      <c r="N16" s="45">
        <v>0</v>
      </c>
      <c r="O16" s="37" t="s">
        <v>513</v>
      </c>
      <c r="P16" s="358"/>
    </row>
    <row r="17" spans="1:37" ht="25.5" customHeight="1">
      <c r="A17" s="353" t="s">
        <v>609</v>
      </c>
      <c r="B17" s="359" t="s">
        <v>755</v>
      </c>
      <c r="C17" s="39" t="s">
        <v>15</v>
      </c>
      <c r="D17" s="40" t="s">
        <v>683</v>
      </c>
      <c r="E17" s="46">
        <f t="shared" ref="E17:N17" si="6">E18+E19+E20</f>
        <v>0</v>
      </c>
      <c r="F17" s="42">
        <f>F18+F19+F20</f>
        <v>263573.36200000002</v>
      </c>
      <c r="G17" s="42">
        <f t="shared" si="6"/>
        <v>24639.3</v>
      </c>
      <c r="H17" s="42">
        <f t="shared" si="6"/>
        <v>24464</v>
      </c>
      <c r="I17" s="42">
        <f t="shared" si="6"/>
        <v>15676.3</v>
      </c>
      <c r="J17" s="42">
        <f t="shared" si="6"/>
        <v>41231.5</v>
      </c>
      <c r="K17" s="42">
        <f t="shared" si="6"/>
        <v>68033</v>
      </c>
      <c r="L17" s="42">
        <f t="shared" si="6"/>
        <v>60587.811999999998</v>
      </c>
      <c r="M17" s="42">
        <f t="shared" si="6"/>
        <v>14862.45</v>
      </c>
      <c r="N17" s="42">
        <f t="shared" si="6"/>
        <v>14079</v>
      </c>
      <c r="O17" s="44"/>
      <c r="P17" s="358"/>
      <c r="T17" s="123" t="s">
        <v>764</v>
      </c>
      <c r="U17" s="123"/>
      <c r="V17">
        <v>2017</v>
      </c>
      <c r="X17" s="121">
        <v>2018</v>
      </c>
      <c r="Y17" s="121"/>
      <c r="Z17" s="123">
        <v>2019</v>
      </c>
      <c r="AA17" s="123"/>
      <c r="AB17">
        <v>2020</v>
      </c>
      <c r="AD17">
        <v>2021</v>
      </c>
      <c r="AF17">
        <v>2022</v>
      </c>
      <c r="AH17">
        <v>2023</v>
      </c>
      <c r="AK17" t="s">
        <v>765</v>
      </c>
    </row>
    <row r="18" spans="1:37" ht="65.25" customHeight="1">
      <c r="A18" s="353"/>
      <c r="B18" s="359"/>
      <c r="C18" s="38" t="s">
        <v>315</v>
      </c>
      <c r="D18" s="37" t="s">
        <v>513</v>
      </c>
      <c r="E18" s="45">
        <v>0</v>
      </c>
      <c r="F18" s="42">
        <f>G18+H18+I18+J18+K18+L18+M18+N18</f>
        <v>260532.36200000002</v>
      </c>
      <c r="G18" s="45">
        <v>24639.3</v>
      </c>
      <c r="H18" s="45">
        <v>24464</v>
      </c>
      <c r="I18" s="45">
        <v>15676.3</v>
      </c>
      <c r="J18" s="45">
        <v>41231.5</v>
      </c>
      <c r="K18" s="45">
        <v>68033</v>
      </c>
      <c r="L18" s="45">
        <f>62235.23-2861.721-372.727-121.832-254.527-30-3489.1-2300+3491.4-430.441-672.3-2800+5800-122.9-260.87-263.4</f>
        <v>57546.811999999998</v>
      </c>
      <c r="M18" s="45">
        <f>3155.5+8146.6+480+3926.5+3494.4-3918.55-422</f>
        <v>14862.45</v>
      </c>
      <c r="N18" s="45">
        <v>14079</v>
      </c>
      <c r="O18" s="38" t="s">
        <v>608</v>
      </c>
      <c r="P18" s="358"/>
      <c r="R18" s="119">
        <f>'Приложение №12'!D37+'Приложение №12'!D46+'Приложение №12'!D57+'Приложение №12'!D68+'Приложение №12'!D79+'Приложение №12'!D83+'Приложение №12'!D94+'Приложение №12'!D105+'Приложение №12'!D128+'Приложение №12'!D140</f>
        <v>260532.43</v>
      </c>
      <c r="S18" s="125">
        <f>R18-F18</f>
        <v>6.7999999970197678E-2</v>
      </c>
      <c r="T18" s="124">
        <f>'Приложение №12'!E39+'Приложение №12'!E48+'Приложение №12'!E59+'Приложение №12'!E70+'Приложение №12'!E85+'Приложение №12'!E96+'Приложение №12'!E107+'Приложение №12'!E130+'Приложение №12'!E142</f>
        <v>24639.3</v>
      </c>
      <c r="U18" s="124">
        <f>G18-T18</f>
        <v>0</v>
      </c>
      <c r="V18" s="48">
        <f>'Приложение №12'!E40+'Приложение №12'!E49+'Приложение №12'!E60+'Приложение №12'!E71+'Приложение №12'!E86+'Приложение №12'!E97+'Приложение №12'!E108+'Приложение №12'!E131+'Приложение №12'!E143</f>
        <v>24464</v>
      </c>
      <c r="W18" s="125">
        <f>H18-V18</f>
        <v>0</v>
      </c>
      <c r="X18" s="122">
        <f>'Приложение №12'!E41+'Приложение №12'!E50+'Приложение №12'!E61+'Приложение №12'!E72+'Приложение №12'!E87+'Приложение №12'!E98+'Приложение №12'!E109+'Приложение №12'!E132+'Приложение №12'!E144</f>
        <v>15676.3</v>
      </c>
      <c r="Y18" s="122">
        <f>I18-X18</f>
        <v>0</v>
      </c>
      <c r="Z18" s="124">
        <f>'Приложение №12'!E33+'Приложение №12'!E42+'Приложение №12'!E51+'Приложение №12'!E62+'Приложение №12'!E73+'Приложение №12'!E88+'Приложение №12'!E99+'Приложение №12'!E110+'Приложение №12'!E133+'Приложение №12'!E145</f>
        <v>41231.5</v>
      </c>
      <c r="AA18" s="124">
        <f>J17-Z18</f>
        <v>0</v>
      </c>
      <c r="AB18" s="48">
        <f>'Приложение №12'!E43+'Приложение №12'!E52+'Приложение №12'!E63+'Приложение №12'!E74+'Приложение №12'!E89+'Приложение №12'!E100+'Приложение №12'!E111+'Приложение №12'!E134+'Приложение №12'!E146</f>
        <v>68033</v>
      </c>
      <c r="AC18" s="125">
        <f>K18-AB18</f>
        <v>0</v>
      </c>
      <c r="AD18" s="120">
        <f>'Приложение №12'!E44+'Приложение №12'!E53+'Приложение №12'!E64+'Приложение №12'!E75+'Приложение №12'!E81+'Приложение №12'!E90+'Приложение №12'!E101+'Приложение №12'!E112+'Приложение №12'!E135+'Приложение №12'!E147</f>
        <v>57124.929999999993</v>
      </c>
      <c r="AE18" s="125">
        <f>L18-AD18</f>
        <v>421.88200000000506</v>
      </c>
      <c r="AF18" s="119">
        <f>'Приложение №12'!E54+'Приложение №12'!E65+'Приложение №12'!E76+'Приложение №12'!E91+'Приложение №12'!E102+'Приложение №12'!E113+'Приложение №12'!E136+'Приложение №12'!E148</f>
        <v>15284.4</v>
      </c>
      <c r="AG18" s="126">
        <f>M18-AF18</f>
        <v>-421.94999999999891</v>
      </c>
      <c r="AH18" s="119">
        <f>'Приложение №12'!E55+'Приложение №12'!E66+'Приложение №12'!E77+'Приложение №12'!E92+'Приложение №12'!E103+'Приложение №12'!E114+'Приложение №12'!E137+'Приложение №12'!E149</f>
        <v>14079</v>
      </c>
      <c r="AI18" s="126">
        <f>N18-AH18</f>
        <v>0</v>
      </c>
      <c r="AK18" s="125">
        <f>AI18+AG18+AE18+AC18+AA18+Y18+W18+U18</f>
        <v>-6.799999999384454E-2</v>
      </c>
    </row>
    <row r="19" spans="1:37" ht="33" customHeight="1">
      <c r="A19" s="353"/>
      <c r="B19" s="359"/>
      <c r="C19" s="38" t="s">
        <v>18</v>
      </c>
      <c r="D19" s="37" t="s">
        <v>513</v>
      </c>
      <c r="E19" s="45">
        <v>0</v>
      </c>
      <c r="F19" s="42">
        <f>G19+H19+I19+J19+K19+L19+M19+N19</f>
        <v>3041</v>
      </c>
      <c r="G19" s="45">
        <v>0</v>
      </c>
      <c r="H19" s="45">
        <v>0</v>
      </c>
      <c r="I19" s="45">
        <v>0</v>
      </c>
      <c r="J19" s="45">
        <v>0</v>
      </c>
      <c r="K19" s="45">
        <v>0</v>
      </c>
      <c r="L19" s="45">
        <v>3041</v>
      </c>
      <c r="M19" s="45">
        <v>0</v>
      </c>
      <c r="N19" s="45">
        <v>0</v>
      </c>
      <c r="O19" s="100"/>
      <c r="P19" s="358"/>
      <c r="R19" s="119">
        <f>'Приложение №12'!E139</f>
        <v>3041</v>
      </c>
    </row>
    <row r="20" spans="1:37" ht="263.25" customHeight="1">
      <c r="A20" s="353"/>
      <c r="B20" s="359"/>
      <c r="C20" s="38" t="s">
        <v>398</v>
      </c>
      <c r="D20" s="37" t="s">
        <v>513</v>
      </c>
      <c r="E20" s="45">
        <v>0</v>
      </c>
      <c r="F20" s="42">
        <f>G20+H20+I20+J20+K20+L20+M20+N20</f>
        <v>0</v>
      </c>
      <c r="G20" s="45">
        <v>0</v>
      </c>
      <c r="H20" s="45">
        <v>0</v>
      </c>
      <c r="I20" s="45">
        <v>0</v>
      </c>
      <c r="J20" s="45">
        <v>0</v>
      </c>
      <c r="K20" s="45">
        <v>0</v>
      </c>
      <c r="L20" s="45">
        <v>0</v>
      </c>
      <c r="M20" s="45">
        <v>0</v>
      </c>
      <c r="N20" s="45">
        <v>0</v>
      </c>
      <c r="O20" s="37" t="s">
        <v>513</v>
      </c>
      <c r="P20" s="358"/>
    </row>
    <row r="21" spans="1:37" ht="24.6" customHeight="1">
      <c r="A21" s="353" t="s">
        <v>610</v>
      </c>
      <c r="B21" s="359" t="s">
        <v>760</v>
      </c>
      <c r="C21" s="39" t="s">
        <v>15</v>
      </c>
      <c r="D21" s="40" t="s">
        <v>683</v>
      </c>
      <c r="E21" s="46">
        <f t="shared" ref="E21:N21" si="7">E22+E23+E24</f>
        <v>311.39999999999998</v>
      </c>
      <c r="F21" s="42">
        <f>F22+F23+F24</f>
        <v>16909.432999999997</v>
      </c>
      <c r="G21" s="42">
        <f t="shared" si="7"/>
        <v>311.39999999999998</v>
      </c>
      <c r="H21" s="42">
        <f t="shared" si="7"/>
        <v>576.29999999999995</v>
      </c>
      <c r="I21" s="42">
        <f t="shared" si="7"/>
        <v>688.5</v>
      </c>
      <c r="J21" s="42">
        <f t="shared" si="7"/>
        <v>798.6</v>
      </c>
      <c r="K21" s="42">
        <f t="shared" si="7"/>
        <v>1653.9</v>
      </c>
      <c r="L21" s="42">
        <f t="shared" si="7"/>
        <v>10071.633</v>
      </c>
      <c r="M21" s="42">
        <f t="shared" si="7"/>
        <v>1646.7000000000003</v>
      </c>
      <c r="N21" s="42">
        <f t="shared" si="7"/>
        <v>1162.4000000000001</v>
      </c>
      <c r="O21" s="44"/>
      <c r="P21" s="358"/>
    </row>
    <row r="22" spans="1:37" ht="67.5" customHeight="1">
      <c r="A22" s="353"/>
      <c r="B22" s="359"/>
      <c r="C22" s="38" t="s">
        <v>315</v>
      </c>
      <c r="D22" s="37" t="s">
        <v>513</v>
      </c>
      <c r="E22" s="45">
        <v>311.39999999999998</v>
      </c>
      <c r="F22" s="42">
        <f>G22+H22+I22+J22+K22+L22+M22+N22</f>
        <v>10953.932999999999</v>
      </c>
      <c r="G22" s="45">
        <v>311.39999999999998</v>
      </c>
      <c r="H22" s="45">
        <v>576.29999999999995</v>
      </c>
      <c r="I22" s="45">
        <v>688.5</v>
      </c>
      <c r="J22" s="45">
        <v>798.6</v>
      </c>
      <c r="K22" s="45">
        <v>1653.9</v>
      </c>
      <c r="L22" s="45">
        <f>448.3+2861.721+372.727+388.658+254.527-100.2+130.2-239.8</f>
        <v>4116.1329999999998</v>
      </c>
      <c r="M22" s="45">
        <f>1162.4-336.4-246.1-412.6+1022+600-142.6</f>
        <v>1646.7000000000003</v>
      </c>
      <c r="N22" s="45">
        <v>1162.4000000000001</v>
      </c>
      <c r="O22" s="38" t="s">
        <v>608</v>
      </c>
      <c r="P22" s="358"/>
      <c r="R22" s="119">
        <f>'Приложение №12'!D116</f>
        <v>10953.932999999999</v>
      </c>
    </row>
    <row r="23" spans="1:37" ht="36" customHeight="1">
      <c r="A23" s="353"/>
      <c r="B23" s="359"/>
      <c r="C23" s="38" t="s">
        <v>18</v>
      </c>
      <c r="D23" s="37" t="s">
        <v>513</v>
      </c>
      <c r="E23" s="45">
        <v>0</v>
      </c>
      <c r="F23" s="42">
        <f t="shared" ref="F23:F24" si="8">G23+H23+I23+J23+K23+L23+M23+N23</f>
        <v>5955.5</v>
      </c>
      <c r="G23" s="45">
        <v>0</v>
      </c>
      <c r="H23" s="45">
        <v>0</v>
      </c>
      <c r="I23" s="45">
        <v>0</v>
      </c>
      <c r="J23" s="45">
        <v>0</v>
      </c>
      <c r="K23" s="45">
        <v>0</v>
      </c>
      <c r="L23" s="45">
        <v>5955.5</v>
      </c>
      <c r="M23" s="45">
        <v>0</v>
      </c>
      <c r="N23" s="45">
        <v>0</v>
      </c>
      <c r="O23" s="37" t="s">
        <v>513</v>
      </c>
      <c r="P23" s="358"/>
      <c r="R23" s="119">
        <f>'Приложение №12'!D126</f>
        <v>5955.5</v>
      </c>
    </row>
    <row r="24" spans="1:37" ht="46.5" customHeight="1">
      <c r="A24" s="353"/>
      <c r="B24" s="359"/>
      <c r="C24" s="38" t="s">
        <v>398</v>
      </c>
      <c r="D24" s="37" t="s">
        <v>513</v>
      </c>
      <c r="E24" s="45">
        <v>0</v>
      </c>
      <c r="F24" s="42">
        <f t="shared" si="8"/>
        <v>0</v>
      </c>
      <c r="G24" s="45">
        <v>0</v>
      </c>
      <c r="H24" s="45">
        <v>0</v>
      </c>
      <c r="I24" s="45">
        <v>0</v>
      </c>
      <c r="J24" s="45">
        <v>0</v>
      </c>
      <c r="K24" s="45">
        <v>0</v>
      </c>
      <c r="L24" s="45">
        <v>0</v>
      </c>
      <c r="M24" s="45">
        <v>0</v>
      </c>
      <c r="N24" s="45">
        <v>0</v>
      </c>
      <c r="O24" s="37" t="s">
        <v>513</v>
      </c>
      <c r="P24" s="358"/>
      <c r="R24" s="119"/>
    </row>
    <row r="25" spans="1:37" ht="24" customHeight="1">
      <c r="A25" s="353" t="s">
        <v>611</v>
      </c>
      <c r="B25" s="359" t="s">
        <v>697</v>
      </c>
      <c r="C25" s="39" t="s">
        <v>15</v>
      </c>
      <c r="D25" s="40" t="s">
        <v>683</v>
      </c>
      <c r="E25" s="46">
        <f t="shared" ref="E25:N25" si="9">E26+E27+E28</f>
        <v>0</v>
      </c>
      <c r="F25" s="42">
        <f t="shared" si="9"/>
        <v>16355</v>
      </c>
      <c r="G25" s="42">
        <f t="shared" si="9"/>
        <v>0</v>
      </c>
      <c r="H25" s="42">
        <f t="shared" si="9"/>
        <v>0</v>
      </c>
      <c r="I25" s="42">
        <f t="shared" si="9"/>
        <v>3842.2</v>
      </c>
      <c r="J25" s="42">
        <f t="shared" si="9"/>
        <v>3738.7</v>
      </c>
      <c r="K25" s="42">
        <f t="shared" si="9"/>
        <v>3841.3</v>
      </c>
      <c r="L25" s="42">
        <f t="shared" si="9"/>
        <v>3628.4</v>
      </c>
      <c r="M25" s="42">
        <f t="shared" si="9"/>
        <v>652.20000000000005</v>
      </c>
      <c r="N25" s="42">
        <f t="shared" si="9"/>
        <v>652.20000000000005</v>
      </c>
      <c r="O25" s="44"/>
      <c r="P25" s="358"/>
    </row>
    <row r="26" spans="1:37" ht="63" customHeight="1">
      <c r="A26" s="353"/>
      <c r="B26" s="359"/>
      <c r="C26" s="38" t="s">
        <v>315</v>
      </c>
      <c r="D26" s="37" t="s">
        <v>513</v>
      </c>
      <c r="E26" s="45">
        <v>0</v>
      </c>
      <c r="F26" s="42">
        <f>G26+H26+I26+J26+K26+L26+M26+N26</f>
        <v>3711.3999999999996</v>
      </c>
      <c r="G26" s="45">
        <v>0</v>
      </c>
      <c r="H26" s="45">
        <v>0</v>
      </c>
      <c r="I26" s="45">
        <v>652.20000000000005</v>
      </c>
      <c r="J26" s="45">
        <v>652.20000000000005</v>
      </c>
      <c r="K26" s="45">
        <v>652.20000000000005</v>
      </c>
      <c r="L26" s="45">
        <v>450.4</v>
      </c>
      <c r="M26" s="45">
        <v>652.20000000000005</v>
      </c>
      <c r="N26" s="45">
        <v>652.20000000000005</v>
      </c>
      <c r="O26" s="38" t="s">
        <v>608</v>
      </c>
      <c r="P26" s="358"/>
      <c r="R26" s="119">
        <f>'Приложение №12'!D151</f>
        <v>3711.3999999999996</v>
      </c>
    </row>
    <row r="27" spans="1:37" ht="34.5" customHeight="1">
      <c r="A27" s="353"/>
      <c r="B27" s="359"/>
      <c r="C27" s="38" t="s">
        <v>18</v>
      </c>
      <c r="D27" s="37" t="s">
        <v>513</v>
      </c>
      <c r="E27" s="45">
        <v>0</v>
      </c>
      <c r="F27" s="42">
        <f t="shared" ref="F27:F28" si="10">G27+H27+I27+J27+K27+L27+M27+N27</f>
        <v>12643.6</v>
      </c>
      <c r="G27" s="45">
        <v>0</v>
      </c>
      <c r="H27" s="45">
        <v>0</v>
      </c>
      <c r="I27" s="45">
        <v>3190</v>
      </c>
      <c r="J27" s="45">
        <v>3086.5</v>
      </c>
      <c r="K27" s="45">
        <v>3189.1</v>
      </c>
      <c r="L27" s="45">
        <v>3178</v>
      </c>
      <c r="M27" s="45">
        <v>0</v>
      </c>
      <c r="N27" s="45">
        <v>0</v>
      </c>
      <c r="O27" s="37" t="s">
        <v>513</v>
      </c>
      <c r="P27" s="358"/>
      <c r="R27" s="119">
        <f>'Приложение №12'!D159</f>
        <v>12643.6</v>
      </c>
    </row>
    <row r="28" spans="1:37" ht="33" customHeight="1">
      <c r="A28" s="353"/>
      <c r="B28" s="359"/>
      <c r="C28" s="38" t="s">
        <v>398</v>
      </c>
      <c r="D28" s="37" t="s">
        <v>513</v>
      </c>
      <c r="E28" s="45">
        <v>0</v>
      </c>
      <c r="F28" s="42">
        <f t="shared" si="10"/>
        <v>0</v>
      </c>
      <c r="G28" s="45">
        <v>0</v>
      </c>
      <c r="H28" s="45">
        <v>0</v>
      </c>
      <c r="I28" s="45">
        <v>0</v>
      </c>
      <c r="J28" s="45">
        <v>0</v>
      </c>
      <c r="K28" s="45">
        <v>0</v>
      </c>
      <c r="L28" s="45">
        <v>0</v>
      </c>
      <c r="M28" s="45">
        <v>0</v>
      </c>
      <c r="N28" s="45">
        <v>0</v>
      </c>
      <c r="O28" s="37" t="s">
        <v>513</v>
      </c>
      <c r="P28" s="358"/>
      <c r="R28" s="119"/>
    </row>
    <row r="29" spans="1:37" ht="22.5" customHeight="1">
      <c r="A29" s="353" t="s">
        <v>612</v>
      </c>
      <c r="B29" s="359" t="s">
        <v>698</v>
      </c>
      <c r="C29" s="39" t="s">
        <v>15</v>
      </c>
      <c r="D29" s="40" t="s">
        <v>683</v>
      </c>
      <c r="E29" s="46">
        <f t="shared" ref="E29:L29" si="11">E30+E31+E32</f>
        <v>0</v>
      </c>
      <c r="F29" s="42">
        <f>F30+F31+F32</f>
        <v>18721.5</v>
      </c>
      <c r="G29" s="42">
        <f t="shared" si="11"/>
        <v>0</v>
      </c>
      <c r="H29" s="42">
        <f t="shared" si="11"/>
        <v>0</v>
      </c>
      <c r="I29" s="42">
        <f t="shared" si="11"/>
        <v>0</v>
      </c>
      <c r="J29" s="42">
        <f t="shared" si="11"/>
        <v>320.5</v>
      </c>
      <c r="K29" s="42">
        <f t="shared" si="11"/>
        <v>9923.7000000000007</v>
      </c>
      <c r="L29" s="42">
        <f t="shared" si="11"/>
        <v>8477.2999999999993</v>
      </c>
      <c r="M29" s="42">
        <f t="shared" ref="M29" si="12">M30+M31+M32</f>
        <v>0</v>
      </c>
      <c r="N29" s="42">
        <f t="shared" ref="N29" si="13">N30+N31+N32</f>
        <v>0</v>
      </c>
      <c r="O29" s="44"/>
      <c r="P29" s="358" t="s">
        <v>614</v>
      </c>
    </row>
    <row r="30" spans="1:37" ht="72">
      <c r="A30" s="353"/>
      <c r="B30" s="359"/>
      <c r="C30" s="38" t="s">
        <v>315</v>
      </c>
      <c r="D30" s="37" t="s">
        <v>513</v>
      </c>
      <c r="E30" s="45">
        <v>0</v>
      </c>
      <c r="F30" s="42">
        <f>G30+H30+I30+J30+K30+L30+M30+N30</f>
        <v>5913.4</v>
      </c>
      <c r="G30" s="45">
        <v>0</v>
      </c>
      <c r="H30" s="45">
        <v>0</v>
      </c>
      <c r="I30" s="45">
        <v>0</v>
      </c>
      <c r="J30" s="45">
        <v>320.5</v>
      </c>
      <c r="K30" s="45">
        <v>1336.6</v>
      </c>
      <c r="L30" s="45">
        <f>431+3825.3</f>
        <v>4256.3</v>
      </c>
      <c r="M30" s="45">
        <v>0</v>
      </c>
      <c r="N30" s="45">
        <v>0</v>
      </c>
      <c r="O30" s="38" t="s">
        <v>613</v>
      </c>
      <c r="P30" s="358"/>
      <c r="R30">
        <f>'Приложение №12'!D166</f>
        <v>5913.4</v>
      </c>
    </row>
    <row r="31" spans="1:37" ht="24.6" customHeight="1">
      <c r="A31" s="353"/>
      <c r="B31" s="359"/>
      <c r="C31" s="38" t="s">
        <v>18</v>
      </c>
      <c r="D31" s="37" t="s">
        <v>513</v>
      </c>
      <c r="E31" s="45">
        <v>0</v>
      </c>
      <c r="F31" s="42">
        <f t="shared" ref="F31:F32" si="14">G31+H31+I31+J31+K31+L31+M31+N31</f>
        <v>0</v>
      </c>
      <c r="G31" s="45">
        <v>0</v>
      </c>
      <c r="H31" s="45">
        <v>0</v>
      </c>
      <c r="I31" s="45">
        <v>0</v>
      </c>
      <c r="J31" s="45">
        <v>0</v>
      </c>
      <c r="K31" s="45">
        <v>0</v>
      </c>
      <c r="L31" s="45">
        <v>0</v>
      </c>
      <c r="M31" s="45">
        <v>0</v>
      </c>
      <c r="N31" s="45">
        <v>0</v>
      </c>
      <c r="O31" s="37" t="s">
        <v>513</v>
      </c>
      <c r="P31" s="358"/>
      <c r="R31">
        <f>'Приложение №12'!D173</f>
        <v>0</v>
      </c>
    </row>
    <row r="32" spans="1:37" ht="21" customHeight="1">
      <c r="A32" s="353"/>
      <c r="B32" s="359"/>
      <c r="C32" s="38" t="s">
        <v>398</v>
      </c>
      <c r="D32" s="37" t="s">
        <v>513</v>
      </c>
      <c r="E32" s="45">
        <v>0</v>
      </c>
      <c r="F32" s="42">
        <f t="shared" si="14"/>
        <v>12808.1</v>
      </c>
      <c r="G32" s="45">
        <v>0</v>
      </c>
      <c r="H32" s="45">
        <v>0</v>
      </c>
      <c r="I32" s="45">
        <v>0</v>
      </c>
      <c r="J32" s="45">
        <v>0</v>
      </c>
      <c r="K32" s="45">
        <v>8587.1</v>
      </c>
      <c r="L32" s="45">
        <v>4221</v>
      </c>
      <c r="M32" s="45">
        <v>0</v>
      </c>
      <c r="N32" s="45">
        <v>0</v>
      </c>
      <c r="O32" s="37" t="s">
        <v>513</v>
      </c>
      <c r="P32" s="358"/>
      <c r="R32">
        <f>'Приложение №12'!D170</f>
        <v>12808.1</v>
      </c>
    </row>
    <row r="35" spans="6:12">
      <c r="F35" s="119">
        <f>'Приложение №12'!D5</f>
        <v>533098.53299999994</v>
      </c>
    </row>
    <row r="36" spans="6:12">
      <c r="F36" s="48">
        <f>F9</f>
        <v>533098.49499999988</v>
      </c>
      <c r="L36" s="83"/>
    </row>
    <row r="37" spans="6:12">
      <c r="F37" s="48">
        <f>F36-F35</f>
        <v>-3.8000000058673322E-2</v>
      </c>
      <c r="J37" s="91"/>
    </row>
  </sheetData>
  <mergeCells count="31">
    <mergeCell ref="A17:A20"/>
    <mergeCell ref="B17:B20"/>
    <mergeCell ref="P17:P20"/>
    <mergeCell ref="A29:A32"/>
    <mergeCell ref="B29:B32"/>
    <mergeCell ref="P29:P32"/>
    <mergeCell ref="A21:A24"/>
    <mergeCell ref="B21:B24"/>
    <mergeCell ref="P21:P24"/>
    <mergeCell ref="A25:A28"/>
    <mergeCell ref="B25:B28"/>
    <mergeCell ref="P25:P28"/>
    <mergeCell ref="A9:A12"/>
    <mergeCell ref="B9:B12"/>
    <mergeCell ref="P9:P12"/>
    <mergeCell ref="A13:A16"/>
    <mergeCell ref="B13:B16"/>
    <mergeCell ref="P13:P16"/>
    <mergeCell ref="O1:P1"/>
    <mergeCell ref="A2:P2"/>
    <mergeCell ref="A3:P3"/>
    <mergeCell ref="A4:P4"/>
    <mergeCell ref="A6:A7"/>
    <mergeCell ref="B6:B7"/>
    <mergeCell ref="C6:C7"/>
    <mergeCell ref="D6:D7"/>
    <mergeCell ref="E6:E7"/>
    <mergeCell ref="F6:F7"/>
    <mergeCell ref="O6:O7"/>
    <mergeCell ref="P6:P7"/>
    <mergeCell ref="G6:N6"/>
  </mergeCells>
  <printOptions horizontalCentered="1"/>
  <pageMargins left="0.25" right="0.25" top="0.75" bottom="0.75" header="0.3" footer="0.3"/>
  <pageSetup paperSize="9" scale="75" fitToHeight="0" orientation="landscape" r:id="rId1"/>
</worksheet>
</file>

<file path=xl/worksheets/sheet27.xml><?xml version="1.0" encoding="utf-8"?>
<worksheet xmlns="http://schemas.openxmlformats.org/spreadsheetml/2006/main" xmlns:r="http://schemas.openxmlformats.org/officeDocument/2006/relationships">
  <sheetPr>
    <pageSetUpPr fitToPage="1"/>
  </sheetPr>
  <dimension ref="A1:P16"/>
  <sheetViews>
    <sheetView zoomScaleNormal="100" workbookViewId="0">
      <selection activeCell="N9" sqref="N9"/>
    </sheetView>
  </sheetViews>
  <sheetFormatPr defaultRowHeight="14.25"/>
  <cols>
    <col min="1" max="1" width="4.375" customWidth="1"/>
    <col min="2" max="2" width="20.25" customWidth="1"/>
    <col min="3" max="3" width="18.25" customWidth="1"/>
    <col min="4" max="4" width="10.375" customWidth="1"/>
    <col min="5" max="5" width="12.125" customWidth="1"/>
    <col min="6" max="6" width="10.375" bestFit="1" customWidth="1"/>
    <col min="7" max="8" width="7.875" bestFit="1" customWidth="1"/>
    <col min="9" max="9" width="7.25" bestFit="1" customWidth="1"/>
    <col min="10" max="10" width="7.875" bestFit="1" customWidth="1"/>
    <col min="11" max="12" width="7.25" bestFit="1" customWidth="1"/>
    <col min="13" max="14" width="7.25" customWidth="1"/>
    <col min="15" max="15" width="18.25" customWidth="1"/>
    <col min="16" max="16" width="25.125" customWidth="1"/>
  </cols>
  <sheetData>
    <row r="1" spans="1:16" ht="39.75" customHeight="1">
      <c r="O1" s="289" t="s">
        <v>617</v>
      </c>
      <c r="P1" s="289"/>
    </row>
    <row r="2" spans="1:16" ht="18.75">
      <c r="A2" s="282" t="s">
        <v>594</v>
      </c>
      <c r="B2" s="282"/>
      <c r="C2" s="282"/>
      <c r="D2" s="282"/>
      <c r="E2" s="282"/>
      <c r="F2" s="282"/>
      <c r="G2" s="282"/>
      <c r="H2" s="282"/>
      <c r="I2" s="282"/>
      <c r="J2" s="282"/>
      <c r="K2" s="282"/>
      <c r="L2" s="282"/>
      <c r="M2" s="282"/>
      <c r="N2" s="282"/>
      <c r="O2" s="282"/>
      <c r="P2" s="282"/>
    </row>
    <row r="3" spans="1:16" ht="18.75">
      <c r="A3" s="294" t="s">
        <v>450</v>
      </c>
      <c r="B3" s="294"/>
      <c r="C3" s="294"/>
      <c r="D3" s="294"/>
      <c r="E3" s="294"/>
      <c r="F3" s="294"/>
      <c r="G3" s="294"/>
      <c r="H3" s="294"/>
      <c r="I3" s="294"/>
      <c r="J3" s="294"/>
      <c r="K3" s="294"/>
      <c r="L3" s="294"/>
      <c r="M3" s="294"/>
      <c r="N3" s="294"/>
      <c r="O3" s="294"/>
      <c r="P3" s="294"/>
    </row>
    <row r="4" spans="1:16" ht="22.5">
      <c r="A4" s="284" t="s">
        <v>413</v>
      </c>
      <c r="B4" s="284"/>
      <c r="C4" s="284"/>
      <c r="D4" s="284"/>
      <c r="E4" s="284"/>
      <c r="F4" s="284"/>
      <c r="G4" s="284"/>
      <c r="H4" s="284"/>
      <c r="I4" s="284"/>
      <c r="J4" s="284"/>
      <c r="K4" s="284"/>
      <c r="L4" s="284"/>
      <c r="M4" s="284"/>
      <c r="N4" s="284"/>
      <c r="O4" s="284"/>
      <c r="P4" s="284"/>
    </row>
    <row r="6" spans="1:16" ht="27.75" customHeight="1">
      <c r="A6" s="353" t="s">
        <v>415</v>
      </c>
      <c r="B6" s="353" t="s">
        <v>595</v>
      </c>
      <c r="C6" s="353" t="s">
        <v>596</v>
      </c>
      <c r="D6" s="353" t="s">
        <v>597</v>
      </c>
      <c r="E6" s="353" t="s">
        <v>692</v>
      </c>
      <c r="F6" s="353" t="s">
        <v>599</v>
      </c>
      <c r="G6" s="354" t="s">
        <v>600</v>
      </c>
      <c r="H6" s="355"/>
      <c r="I6" s="355"/>
      <c r="J6" s="355"/>
      <c r="K6" s="355"/>
      <c r="L6" s="355"/>
      <c r="M6" s="355"/>
      <c r="N6" s="356"/>
      <c r="O6" s="353" t="s">
        <v>601</v>
      </c>
      <c r="P6" s="353" t="s">
        <v>602</v>
      </c>
    </row>
    <row r="7" spans="1:16" ht="61.5" customHeight="1">
      <c r="A7" s="353"/>
      <c r="B7" s="353"/>
      <c r="C7" s="353"/>
      <c r="D7" s="353"/>
      <c r="E7" s="353"/>
      <c r="F7" s="353"/>
      <c r="G7" s="37" t="s">
        <v>308</v>
      </c>
      <c r="H7" s="37" t="s">
        <v>309</v>
      </c>
      <c r="I7" s="37" t="s">
        <v>310</v>
      </c>
      <c r="J7" s="37" t="s">
        <v>311</v>
      </c>
      <c r="K7" s="37" t="s">
        <v>312</v>
      </c>
      <c r="L7" s="38" t="s">
        <v>313</v>
      </c>
      <c r="M7" s="69" t="s">
        <v>44</v>
      </c>
      <c r="N7" s="69" t="s">
        <v>45</v>
      </c>
      <c r="O7" s="353"/>
      <c r="P7" s="353"/>
    </row>
    <row r="8" spans="1:16">
      <c r="A8" s="37">
        <v>1</v>
      </c>
      <c r="B8" s="37">
        <v>2</v>
      </c>
      <c r="C8" s="37">
        <v>3</v>
      </c>
      <c r="D8" s="67">
        <v>4</v>
      </c>
      <c r="E8" s="67">
        <v>5</v>
      </c>
      <c r="F8" s="67">
        <v>6</v>
      </c>
      <c r="G8" s="67">
        <v>7</v>
      </c>
      <c r="H8" s="67">
        <v>8</v>
      </c>
      <c r="I8" s="67">
        <v>9</v>
      </c>
      <c r="J8" s="67">
        <v>10</v>
      </c>
      <c r="K8" s="67">
        <v>11</v>
      </c>
      <c r="L8" s="67">
        <v>12</v>
      </c>
      <c r="M8" s="67">
        <v>13</v>
      </c>
      <c r="N8" s="67">
        <v>14</v>
      </c>
      <c r="O8" s="67">
        <v>15</v>
      </c>
      <c r="P8" s="67">
        <v>16</v>
      </c>
    </row>
    <row r="9" spans="1:16" ht="27.75" customHeight="1">
      <c r="A9" s="353">
        <v>1</v>
      </c>
      <c r="B9" s="357" t="s">
        <v>693</v>
      </c>
      <c r="C9" s="39" t="s">
        <v>15</v>
      </c>
      <c r="D9" s="40" t="s">
        <v>683</v>
      </c>
      <c r="E9" s="42">
        <f>E10+E11+E12</f>
        <v>2624.4</v>
      </c>
      <c r="F9" s="42">
        <f>F10+F11+F12</f>
        <v>36427.411</v>
      </c>
      <c r="G9" s="42">
        <f>G10+G11+G12</f>
        <v>3000</v>
      </c>
      <c r="H9" s="42">
        <f t="shared" ref="H9:N9" si="0">H10+H11+H12</f>
        <v>4750</v>
      </c>
      <c r="I9" s="42">
        <f t="shared" si="0"/>
        <v>3000</v>
      </c>
      <c r="J9" s="42">
        <f t="shared" si="0"/>
        <v>4305.2</v>
      </c>
      <c r="K9" s="42">
        <f t="shared" si="0"/>
        <v>4876.8</v>
      </c>
      <c r="L9" s="42">
        <f t="shared" si="0"/>
        <v>7906.5109999999995</v>
      </c>
      <c r="M9" s="42">
        <f t="shared" si="0"/>
        <v>4283.7</v>
      </c>
      <c r="N9" s="42">
        <f t="shared" si="0"/>
        <v>4305.2</v>
      </c>
      <c r="O9" s="43"/>
      <c r="P9" s="358" t="s">
        <v>616</v>
      </c>
    </row>
    <row r="10" spans="1:16" ht="36">
      <c r="A10" s="353"/>
      <c r="B10" s="357"/>
      <c r="C10" s="39" t="s">
        <v>315</v>
      </c>
      <c r="D10" s="40" t="s">
        <v>513</v>
      </c>
      <c r="E10" s="46">
        <f>E14</f>
        <v>2624.4</v>
      </c>
      <c r="F10" s="42">
        <f>G10+H10+I10+J10+K10+L10+M10+N10</f>
        <v>36427.411</v>
      </c>
      <c r="G10" s="42">
        <f>G14</f>
        <v>3000</v>
      </c>
      <c r="H10" s="42">
        <f t="shared" ref="H10:N10" si="1">H14</f>
        <v>4750</v>
      </c>
      <c r="I10" s="42">
        <f t="shared" si="1"/>
        <v>3000</v>
      </c>
      <c r="J10" s="42">
        <f t="shared" si="1"/>
        <v>4305.2</v>
      </c>
      <c r="K10" s="42">
        <f t="shared" si="1"/>
        <v>4876.8</v>
      </c>
      <c r="L10" s="42">
        <f t="shared" si="1"/>
        <v>7906.5109999999995</v>
      </c>
      <c r="M10" s="42">
        <f t="shared" si="1"/>
        <v>4283.7</v>
      </c>
      <c r="N10" s="42">
        <f t="shared" si="1"/>
        <v>4305.2</v>
      </c>
      <c r="O10" s="38" t="s">
        <v>603</v>
      </c>
      <c r="P10" s="358"/>
    </row>
    <row r="11" spans="1:16" ht="24">
      <c r="A11" s="353"/>
      <c r="B11" s="357"/>
      <c r="C11" s="39" t="s">
        <v>18</v>
      </c>
      <c r="D11" s="40" t="s">
        <v>513</v>
      </c>
      <c r="E11" s="46">
        <f>E15</f>
        <v>0</v>
      </c>
      <c r="F11" s="42">
        <f>G11+H11+I11+J11+K11+L11+M11+N11</f>
        <v>0</v>
      </c>
      <c r="G11" s="42">
        <f t="shared" ref="G11:N11" si="2">G15</f>
        <v>0</v>
      </c>
      <c r="H11" s="42">
        <f t="shared" si="2"/>
        <v>0</v>
      </c>
      <c r="I11" s="42">
        <f t="shared" si="2"/>
        <v>0</v>
      </c>
      <c r="J11" s="42">
        <f t="shared" si="2"/>
        <v>0</v>
      </c>
      <c r="K11" s="42">
        <f t="shared" si="2"/>
        <v>0</v>
      </c>
      <c r="L11" s="42">
        <f t="shared" si="2"/>
        <v>0</v>
      </c>
      <c r="M11" s="42">
        <f t="shared" si="2"/>
        <v>0</v>
      </c>
      <c r="N11" s="42">
        <f t="shared" si="2"/>
        <v>0</v>
      </c>
      <c r="O11" s="37" t="s">
        <v>513</v>
      </c>
      <c r="P11" s="358"/>
    </row>
    <row r="12" spans="1:16" ht="33.75" customHeight="1">
      <c r="A12" s="353"/>
      <c r="B12" s="357"/>
      <c r="C12" s="39" t="s">
        <v>398</v>
      </c>
      <c r="D12" s="40" t="s">
        <v>513</v>
      </c>
      <c r="E12" s="46">
        <f>E16</f>
        <v>0</v>
      </c>
      <c r="F12" s="42">
        <f>G12+H12+I12+J12+K12+L12+M12+N12</f>
        <v>0</v>
      </c>
      <c r="G12" s="42">
        <f t="shared" ref="G12:N12" si="3">G16</f>
        <v>0</v>
      </c>
      <c r="H12" s="42">
        <f t="shared" si="3"/>
        <v>0</v>
      </c>
      <c r="I12" s="42">
        <f t="shared" si="3"/>
        <v>0</v>
      </c>
      <c r="J12" s="42">
        <f t="shared" si="3"/>
        <v>0</v>
      </c>
      <c r="K12" s="42">
        <f t="shared" si="3"/>
        <v>0</v>
      </c>
      <c r="L12" s="42">
        <f t="shared" si="3"/>
        <v>0</v>
      </c>
      <c r="M12" s="42">
        <f t="shared" si="3"/>
        <v>0</v>
      </c>
      <c r="N12" s="42">
        <f t="shared" si="3"/>
        <v>0</v>
      </c>
      <c r="O12" s="37" t="s">
        <v>513</v>
      </c>
      <c r="P12" s="358"/>
    </row>
    <row r="13" spans="1:16" ht="27.75" customHeight="1">
      <c r="A13" s="353" t="s">
        <v>607</v>
      </c>
      <c r="B13" s="359" t="s">
        <v>694</v>
      </c>
      <c r="C13" s="39" t="s">
        <v>15</v>
      </c>
      <c r="D13" s="40" t="s">
        <v>683</v>
      </c>
      <c r="E13" s="46">
        <f t="shared" ref="E13:N13" si="4">E14+E15+E16</f>
        <v>2624.4</v>
      </c>
      <c r="F13" s="42">
        <f t="shared" si="4"/>
        <v>36427.411</v>
      </c>
      <c r="G13" s="42">
        <f t="shared" si="4"/>
        <v>3000</v>
      </c>
      <c r="H13" s="42">
        <f t="shared" si="4"/>
        <v>4750</v>
      </c>
      <c r="I13" s="42">
        <f t="shared" si="4"/>
        <v>3000</v>
      </c>
      <c r="J13" s="42">
        <f t="shared" si="4"/>
        <v>4305.2</v>
      </c>
      <c r="K13" s="42">
        <f t="shared" si="4"/>
        <v>4876.8</v>
      </c>
      <c r="L13" s="42">
        <f t="shared" si="4"/>
        <v>7906.5109999999995</v>
      </c>
      <c r="M13" s="42">
        <f>M14+M15+M16</f>
        <v>4283.7</v>
      </c>
      <c r="N13" s="42">
        <f t="shared" si="4"/>
        <v>4305.2</v>
      </c>
      <c r="O13" s="44"/>
      <c r="P13" s="358"/>
    </row>
    <row r="14" spans="1:16" ht="59.25" customHeight="1">
      <c r="A14" s="353"/>
      <c r="B14" s="359"/>
      <c r="C14" s="38" t="s">
        <v>315</v>
      </c>
      <c r="D14" s="37" t="s">
        <v>513</v>
      </c>
      <c r="E14" s="45">
        <v>2624.4</v>
      </c>
      <c r="F14" s="42">
        <f>G14+H14+I14+J14+K14+L14+M14+N14</f>
        <v>36427.411</v>
      </c>
      <c r="G14" s="45">
        <v>3000</v>
      </c>
      <c r="H14" s="45">
        <v>4750</v>
      </c>
      <c r="I14" s="45">
        <v>3000</v>
      </c>
      <c r="J14" s="45">
        <v>4305.2</v>
      </c>
      <c r="K14" s="45">
        <v>4876.8</v>
      </c>
      <c r="L14" s="45">
        <f>7245.2+430.441-30+260.87</f>
        <v>7906.5109999999995</v>
      </c>
      <c r="M14" s="45">
        <f>4305.2-4305+4283.5</f>
        <v>4283.7</v>
      </c>
      <c r="N14" s="45">
        <v>4305.2</v>
      </c>
      <c r="O14" s="38" t="s">
        <v>615</v>
      </c>
      <c r="P14" s="358"/>
    </row>
    <row r="15" spans="1:16" ht="29.25" customHeight="1">
      <c r="A15" s="353"/>
      <c r="B15" s="359"/>
      <c r="C15" s="38" t="s">
        <v>18</v>
      </c>
      <c r="D15" s="37" t="s">
        <v>513</v>
      </c>
      <c r="E15" s="45">
        <v>0</v>
      </c>
      <c r="F15" s="42">
        <f>G15+H15+I15+J15+K15+L15+M15+N15</f>
        <v>0</v>
      </c>
      <c r="G15" s="45">
        <v>0</v>
      </c>
      <c r="H15" s="45">
        <v>0</v>
      </c>
      <c r="I15" s="45">
        <v>0</v>
      </c>
      <c r="J15" s="45">
        <v>0</v>
      </c>
      <c r="K15" s="45">
        <v>0</v>
      </c>
      <c r="L15" s="45">
        <v>0</v>
      </c>
      <c r="M15" s="45">
        <v>0</v>
      </c>
      <c r="N15" s="45">
        <v>0</v>
      </c>
      <c r="O15" s="37" t="s">
        <v>513</v>
      </c>
      <c r="P15" s="358"/>
    </row>
    <row r="16" spans="1:16" ht="40.5" customHeight="1">
      <c r="A16" s="353"/>
      <c r="B16" s="359"/>
      <c r="C16" s="38" t="s">
        <v>398</v>
      </c>
      <c r="D16" s="37" t="s">
        <v>513</v>
      </c>
      <c r="E16" s="45">
        <v>0</v>
      </c>
      <c r="F16" s="42">
        <f>G16+H16+I16+J16+K16+L16+M16+N16</f>
        <v>0</v>
      </c>
      <c r="G16" s="45">
        <v>0</v>
      </c>
      <c r="H16" s="45">
        <v>0</v>
      </c>
      <c r="I16" s="45">
        <v>0</v>
      </c>
      <c r="J16" s="45">
        <v>0</v>
      </c>
      <c r="K16" s="45">
        <v>0</v>
      </c>
      <c r="L16" s="45">
        <v>0</v>
      </c>
      <c r="M16" s="45">
        <v>0</v>
      </c>
      <c r="N16" s="45">
        <v>0</v>
      </c>
      <c r="O16" s="37" t="s">
        <v>513</v>
      </c>
      <c r="P16" s="358"/>
    </row>
  </sheetData>
  <mergeCells count="19">
    <mergeCell ref="A13:A16"/>
    <mergeCell ref="B13:B16"/>
    <mergeCell ref="P13:P16"/>
    <mergeCell ref="O6:O7"/>
    <mergeCell ref="P6:P7"/>
    <mergeCell ref="A9:A12"/>
    <mergeCell ref="B9:B12"/>
    <mergeCell ref="P9:P12"/>
    <mergeCell ref="O1:P1"/>
    <mergeCell ref="A2:P2"/>
    <mergeCell ref="A3:P3"/>
    <mergeCell ref="A4:P4"/>
    <mergeCell ref="A6:A7"/>
    <mergeCell ref="B6:B7"/>
    <mergeCell ref="C6:C7"/>
    <mergeCell ref="D6:D7"/>
    <mergeCell ref="E6:E7"/>
    <mergeCell ref="F6:F7"/>
    <mergeCell ref="G6:N6"/>
  </mergeCells>
  <printOptions horizontalCentered="1"/>
  <pageMargins left="0.39370078740157483" right="0.39370078740157483" top="0.39370078740157483" bottom="0.39370078740157483" header="0.31496062992125984" footer="0.31496062992125984"/>
  <pageSetup paperSize="9" scale="77" fitToHeight="0" orientation="landscape" horizontalDpi="4294967295" verticalDpi="4294967295" r:id="rId1"/>
  <ignoredErrors>
    <ignoredError sqref="F13" formula="1"/>
  </ignoredErrors>
</worksheet>
</file>

<file path=xl/worksheets/sheet28.xml><?xml version="1.0" encoding="utf-8"?>
<worksheet xmlns="http://schemas.openxmlformats.org/spreadsheetml/2006/main" xmlns:r="http://schemas.openxmlformats.org/officeDocument/2006/relationships">
  <sheetPr>
    <pageSetUpPr fitToPage="1"/>
  </sheetPr>
  <dimension ref="A1:P16"/>
  <sheetViews>
    <sheetView zoomScale="90" zoomScaleNormal="90" workbookViewId="0">
      <selection activeCell="L15" sqref="L15"/>
    </sheetView>
  </sheetViews>
  <sheetFormatPr defaultRowHeight="14.25"/>
  <cols>
    <col min="1" max="1" width="4.375" customWidth="1"/>
    <col min="2" max="2" width="20.25" customWidth="1"/>
    <col min="3" max="3" width="18.25" customWidth="1"/>
    <col min="4" max="4" width="10.375" customWidth="1"/>
    <col min="5" max="5" width="12.125" customWidth="1"/>
    <col min="6" max="6" width="10.375" bestFit="1" customWidth="1"/>
    <col min="7" max="8" width="7.875" bestFit="1" customWidth="1"/>
    <col min="9" max="9" width="9.875" customWidth="1"/>
    <col min="10" max="10" width="7.875" bestFit="1" customWidth="1"/>
    <col min="11" max="11" width="10.25" customWidth="1"/>
    <col min="12" max="12" width="9.625" customWidth="1"/>
    <col min="13" max="13" width="7.25" customWidth="1"/>
    <col min="14" max="14" width="10.625" customWidth="1"/>
    <col min="15" max="15" width="18.25" customWidth="1"/>
    <col min="16" max="16" width="25.125" customWidth="1"/>
  </cols>
  <sheetData>
    <row r="1" spans="1:16" ht="39.75" customHeight="1">
      <c r="O1" s="289" t="s">
        <v>618</v>
      </c>
      <c r="P1" s="289"/>
    </row>
    <row r="2" spans="1:16" ht="18.75">
      <c r="A2" s="282" t="s">
        <v>594</v>
      </c>
      <c r="B2" s="282"/>
      <c r="C2" s="282"/>
      <c r="D2" s="282"/>
      <c r="E2" s="282"/>
      <c r="F2" s="282"/>
      <c r="G2" s="282"/>
      <c r="H2" s="282"/>
      <c r="I2" s="282"/>
      <c r="J2" s="282"/>
      <c r="K2" s="282"/>
      <c r="L2" s="282"/>
      <c r="M2" s="282"/>
      <c r="N2" s="282"/>
      <c r="O2" s="282"/>
      <c r="P2" s="282"/>
    </row>
    <row r="3" spans="1:16" ht="57.75" customHeight="1">
      <c r="A3" s="294" t="s">
        <v>619</v>
      </c>
      <c r="B3" s="294"/>
      <c r="C3" s="294"/>
      <c r="D3" s="294"/>
      <c r="E3" s="294"/>
      <c r="F3" s="294"/>
      <c r="G3" s="294"/>
      <c r="H3" s="294"/>
      <c r="I3" s="294"/>
      <c r="J3" s="294"/>
      <c r="K3" s="294"/>
      <c r="L3" s="294"/>
      <c r="M3" s="294"/>
      <c r="N3" s="294"/>
      <c r="O3" s="294"/>
      <c r="P3" s="294"/>
    </row>
    <row r="4" spans="1:16" ht="22.5">
      <c r="A4" s="284" t="s">
        <v>413</v>
      </c>
      <c r="B4" s="284"/>
      <c r="C4" s="284"/>
      <c r="D4" s="284"/>
      <c r="E4" s="284"/>
      <c r="F4" s="284"/>
      <c r="G4" s="284"/>
      <c r="H4" s="284"/>
      <c r="I4" s="284"/>
      <c r="J4" s="284"/>
      <c r="K4" s="284"/>
      <c r="L4" s="284"/>
      <c r="M4" s="284"/>
      <c r="N4" s="284"/>
      <c r="O4" s="284"/>
      <c r="P4" s="284"/>
    </row>
    <row r="6" spans="1:16" ht="27.75" customHeight="1">
      <c r="A6" s="353" t="s">
        <v>415</v>
      </c>
      <c r="B6" s="353" t="s">
        <v>595</v>
      </c>
      <c r="C6" s="353" t="s">
        <v>596</v>
      </c>
      <c r="D6" s="353" t="s">
        <v>597</v>
      </c>
      <c r="E6" s="353" t="s">
        <v>598</v>
      </c>
      <c r="F6" s="353" t="s">
        <v>599</v>
      </c>
      <c r="G6" s="354" t="s">
        <v>600</v>
      </c>
      <c r="H6" s="355"/>
      <c r="I6" s="355"/>
      <c r="J6" s="355"/>
      <c r="K6" s="355"/>
      <c r="L6" s="355"/>
      <c r="M6" s="355"/>
      <c r="N6" s="356"/>
      <c r="O6" s="353" t="s">
        <v>601</v>
      </c>
      <c r="P6" s="353" t="s">
        <v>602</v>
      </c>
    </row>
    <row r="7" spans="1:16" ht="66" customHeight="1">
      <c r="A7" s="353"/>
      <c r="B7" s="353"/>
      <c r="C7" s="353"/>
      <c r="D7" s="353"/>
      <c r="E7" s="353"/>
      <c r="F7" s="353"/>
      <c r="G7" s="37" t="s">
        <v>308</v>
      </c>
      <c r="H7" s="37" t="s">
        <v>309</v>
      </c>
      <c r="I7" s="37" t="s">
        <v>310</v>
      </c>
      <c r="J7" s="37" t="s">
        <v>311</v>
      </c>
      <c r="K7" s="37" t="s">
        <v>312</v>
      </c>
      <c r="L7" s="38" t="s">
        <v>313</v>
      </c>
      <c r="M7" s="69" t="s">
        <v>44</v>
      </c>
      <c r="N7" s="69" t="s">
        <v>45</v>
      </c>
      <c r="O7" s="353"/>
      <c r="P7" s="353"/>
    </row>
    <row r="8" spans="1:16">
      <c r="A8" s="37">
        <v>1</v>
      </c>
      <c r="B8" s="37">
        <v>2</v>
      </c>
      <c r="C8" s="37">
        <v>3</v>
      </c>
      <c r="D8" s="67">
        <v>4</v>
      </c>
      <c r="E8" s="67">
        <v>5</v>
      </c>
      <c r="F8" s="67">
        <v>6</v>
      </c>
      <c r="G8" s="67">
        <v>7</v>
      </c>
      <c r="H8" s="67">
        <v>8</v>
      </c>
      <c r="I8" s="67">
        <v>9</v>
      </c>
      <c r="J8" s="67">
        <v>10</v>
      </c>
      <c r="K8" s="67">
        <v>11</v>
      </c>
      <c r="L8" s="67">
        <v>12</v>
      </c>
      <c r="M8" s="67">
        <v>13</v>
      </c>
      <c r="N8" s="67">
        <v>14</v>
      </c>
      <c r="O8" s="67">
        <v>15</v>
      </c>
      <c r="P8" s="67">
        <v>16</v>
      </c>
    </row>
    <row r="9" spans="1:16" ht="53.25" customHeight="1">
      <c r="A9" s="353">
        <v>1</v>
      </c>
      <c r="B9" s="357" t="s">
        <v>690</v>
      </c>
      <c r="C9" s="39" t="s">
        <v>15</v>
      </c>
      <c r="D9" s="40" t="s">
        <v>683</v>
      </c>
      <c r="E9" s="42">
        <f t="shared" ref="E9:J9" si="0">E10+E11+E12</f>
        <v>214.7</v>
      </c>
      <c r="F9" s="42">
        <f t="shared" si="0"/>
        <v>111983.35</v>
      </c>
      <c r="G9" s="42">
        <f t="shared" si="0"/>
        <v>4526.1000000000004</v>
      </c>
      <c r="H9" s="42">
        <f t="shared" si="0"/>
        <v>1921.9</v>
      </c>
      <c r="I9" s="42">
        <f t="shared" si="0"/>
        <v>17403.900000000001</v>
      </c>
      <c r="J9" s="42">
        <f t="shared" si="0"/>
        <v>50847.199999999997</v>
      </c>
      <c r="K9" s="42">
        <f t="shared" ref="K9:N9" si="1">K10+K11+K12</f>
        <v>23785</v>
      </c>
      <c r="L9" s="42">
        <f t="shared" si="1"/>
        <v>12780.75</v>
      </c>
      <c r="M9" s="42">
        <f t="shared" si="1"/>
        <v>0</v>
      </c>
      <c r="N9" s="42">
        <f t="shared" si="1"/>
        <v>718.5</v>
      </c>
      <c r="O9" s="43"/>
      <c r="P9" s="358" t="s">
        <v>620</v>
      </c>
    </row>
    <row r="10" spans="1:16" ht="54" customHeight="1">
      <c r="A10" s="353"/>
      <c r="B10" s="357"/>
      <c r="C10" s="39" t="s">
        <v>315</v>
      </c>
      <c r="D10" s="40" t="s">
        <v>513</v>
      </c>
      <c r="E10" s="46">
        <f>E14</f>
        <v>214.7</v>
      </c>
      <c r="F10" s="42">
        <f>G10+H10+I10+J10+K10+L10+M10+N10</f>
        <v>22057.35</v>
      </c>
      <c r="G10" s="42">
        <f>G14</f>
        <v>441.1</v>
      </c>
      <c r="H10" s="42">
        <f>H14</f>
        <v>1322</v>
      </c>
      <c r="I10" s="42">
        <f t="shared" ref="I10" si="2">I14</f>
        <v>7987.8</v>
      </c>
      <c r="J10" s="42">
        <f>J14</f>
        <v>3259.2</v>
      </c>
      <c r="K10" s="42">
        <f>K14</f>
        <v>2410</v>
      </c>
      <c r="L10" s="42">
        <f>L14</f>
        <v>5918.75</v>
      </c>
      <c r="M10" s="42">
        <f>M14</f>
        <v>0</v>
      </c>
      <c r="N10" s="42">
        <f>N14</f>
        <v>718.5</v>
      </c>
      <c r="O10" s="38" t="s">
        <v>603</v>
      </c>
      <c r="P10" s="358"/>
    </row>
    <row r="11" spans="1:16" ht="43.5" customHeight="1">
      <c r="A11" s="353"/>
      <c r="B11" s="357"/>
      <c r="C11" s="39" t="s">
        <v>18</v>
      </c>
      <c r="D11" s="40" t="s">
        <v>513</v>
      </c>
      <c r="E11" s="46">
        <f>E15</f>
        <v>0</v>
      </c>
      <c r="F11" s="42">
        <f>G11+H11+I11+J11+K11+L11+M11+N11</f>
        <v>89926</v>
      </c>
      <c r="G11" s="42">
        <f t="shared" ref="G11:N12" si="3">G15</f>
        <v>4085</v>
      </c>
      <c r="H11" s="42">
        <f t="shared" si="3"/>
        <v>599.9</v>
      </c>
      <c r="I11" s="42">
        <f t="shared" si="3"/>
        <v>9416.1</v>
      </c>
      <c r="J11" s="42">
        <f t="shared" si="3"/>
        <v>47588</v>
      </c>
      <c r="K11" s="42">
        <f t="shared" si="3"/>
        <v>21375</v>
      </c>
      <c r="L11" s="42">
        <f t="shared" si="3"/>
        <v>6862</v>
      </c>
      <c r="M11" s="42">
        <f t="shared" si="3"/>
        <v>0</v>
      </c>
      <c r="N11" s="42">
        <f t="shared" si="3"/>
        <v>0</v>
      </c>
      <c r="O11" s="37" t="s">
        <v>513</v>
      </c>
      <c r="P11" s="358"/>
    </row>
    <row r="12" spans="1:16" ht="33.75" customHeight="1">
      <c r="A12" s="353"/>
      <c r="B12" s="357"/>
      <c r="C12" s="39" t="s">
        <v>398</v>
      </c>
      <c r="D12" s="40" t="s">
        <v>513</v>
      </c>
      <c r="E12" s="46">
        <f>E16</f>
        <v>0</v>
      </c>
      <c r="F12" s="42">
        <f>G12+H12+I12+J12+K12+L12+M12+N12</f>
        <v>0</v>
      </c>
      <c r="G12" s="42">
        <f t="shared" si="3"/>
        <v>0</v>
      </c>
      <c r="H12" s="42">
        <f t="shared" si="3"/>
        <v>0</v>
      </c>
      <c r="I12" s="42">
        <f t="shared" si="3"/>
        <v>0</v>
      </c>
      <c r="J12" s="42">
        <f t="shared" si="3"/>
        <v>0</v>
      </c>
      <c r="K12" s="42">
        <f t="shared" si="3"/>
        <v>0</v>
      </c>
      <c r="L12" s="42">
        <f t="shared" si="3"/>
        <v>0</v>
      </c>
      <c r="M12" s="42">
        <f t="shared" si="3"/>
        <v>0</v>
      </c>
      <c r="N12" s="42">
        <f t="shared" si="3"/>
        <v>0</v>
      </c>
      <c r="O12" s="37" t="s">
        <v>513</v>
      </c>
      <c r="P12" s="358"/>
    </row>
    <row r="13" spans="1:16" ht="27.75" customHeight="1">
      <c r="A13" s="353" t="s">
        <v>607</v>
      </c>
      <c r="B13" s="359" t="s">
        <v>691</v>
      </c>
      <c r="C13" s="39" t="s">
        <v>15</v>
      </c>
      <c r="D13" s="40" t="s">
        <v>683</v>
      </c>
      <c r="E13" s="46">
        <f>E14+E15+E16</f>
        <v>214.7</v>
      </c>
      <c r="F13" s="42">
        <f>F14+F15+F16</f>
        <v>111983.35</v>
      </c>
      <c r="G13" s="42">
        <f>G14+G15+G16</f>
        <v>4526.1000000000004</v>
      </c>
      <c r="H13" s="42">
        <f t="shared" ref="H13:N13" si="4">H14+H15+H16</f>
        <v>1921.9</v>
      </c>
      <c r="I13" s="42">
        <f t="shared" si="4"/>
        <v>17403.900000000001</v>
      </c>
      <c r="J13" s="42">
        <f t="shared" si="4"/>
        <v>50847.199999999997</v>
      </c>
      <c r="K13" s="42">
        <f t="shared" si="4"/>
        <v>23785</v>
      </c>
      <c r="L13" s="42">
        <f>L14+L15+L16</f>
        <v>12780.75</v>
      </c>
      <c r="M13" s="42">
        <f>M14+M15+M16</f>
        <v>0</v>
      </c>
      <c r="N13" s="42">
        <f t="shared" si="4"/>
        <v>718.5</v>
      </c>
      <c r="O13" s="44"/>
      <c r="P13" s="358"/>
    </row>
    <row r="14" spans="1:16" ht="59.25" customHeight="1">
      <c r="A14" s="353"/>
      <c r="B14" s="359"/>
      <c r="C14" s="38" t="s">
        <v>315</v>
      </c>
      <c r="D14" s="37" t="s">
        <v>513</v>
      </c>
      <c r="E14" s="45">
        <v>214.7</v>
      </c>
      <c r="F14" s="42">
        <f>G14+H14+I14+J14+K14+L14+M14+N14</f>
        <v>22057.35</v>
      </c>
      <c r="G14" s="45">
        <v>441.1</v>
      </c>
      <c r="H14" s="45">
        <v>1322</v>
      </c>
      <c r="I14" s="45">
        <v>7987.8</v>
      </c>
      <c r="J14" s="45">
        <v>3259.2</v>
      </c>
      <c r="K14" s="45">
        <v>2410</v>
      </c>
      <c r="L14" s="45">
        <f>2964.75+2516+438</f>
        <v>5918.75</v>
      </c>
      <c r="M14" s="45">
        <v>0</v>
      </c>
      <c r="N14" s="45">
        <v>718.5</v>
      </c>
      <c r="O14" s="38" t="s">
        <v>615</v>
      </c>
      <c r="P14" s="358"/>
    </row>
    <row r="15" spans="1:16" ht="29.25" customHeight="1">
      <c r="A15" s="353"/>
      <c r="B15" s="359"/>
      <c r="C15" s="38" t="s">
        <v>18</v>
      </c>
      <c r="D15" s="37" t="s">
        <v>513</v>
      </c>
      <c r="E15" s="45">
        <v>0</v>
      </c>
      <c r="F15" s="42">
        <f>G15+H15+I15+J15+K15+L15+M15+N15</f>
        <v>89926</v>
      </c>
      <c r="G15" s="45">
        <v>4085</v>
      </c>
      <c r="H15" s="45">
        <v>599.9</v>
      </c>
      <c r="I15" s="45">
        <v>9416.1</v>
      </c>
      <c r="J15" s="45">
        <v>47588</v>
      </c>
      <c r="K15" s="45">
        <v>21375</v>
      </c>
      <c r="L15" s="45">
        <v>6862</v>
      </c>
      <c r="M15" s="45">
        <v>0</v>
      </c>
      <c r="N15" s="45">
        <v>0</v>
      </c>
      <c r="O15" s="37" t="s">
        <v>513</v>
      </c>
      <c r="P15" s="358"/>
    </row>
    <row r="16" spans="1:16" ht="40.5" customHeight="1">
      <c r="A16" s="353"/>
      <c r="B16" s="359"/>
      <c r="C16" s="38" t="s">
        <v>398</v>
      </c>
      <c r="D16" s="37" t="s">
        <v>513</v>
      </c>
      <c r="E16" s="45">
        <v>0</v>
      </c>
      <c r="F16" s="42">
        <f>G16+H16+I16+J16+K16+L16+M16+N16</f>
        <v>0</v>
      </c>
      <c r="G16" s="45">
        <v>0</v>
      </c>
      <c r="H16" s="45">
        <v>0</v>
      </c>
      <c r="I16" s="45">
        <v>0</v>
      </c>
      <c r="J16" s="45">
        <v>0</v>
      </c>
      <c r="K16" s="45">
        <v>0</v>
      </c>
      <c r="L16" s="45">
        <v>0</v>
      </c>
      <c r="M16" s="45">
        <v>0</v>
      </c>
      <c r="N16" s="45">
        <v>0</v>
      </c>
      <c r="O16" s="37" t="s">
        <v>513</v>
      </c>
      <c r="P16" s="358"/>
    </row>
  </sheetData>
  <mergeCells count="19">
    <mergeCell ref="A13:A16"/>
    <mergeCell ref="B13:B16"/>
    <mergeCell ref="P13:P16"/>
    <mergeCell ref="O6:O7"/>
    <mergeCell ref="P6:P7"/>
    <mergeCell ref="A9:A12"/>
    <mergeCell ref="B9:B12"/>
    <mergeCell ref="P9:P12"/>
    <mergeCell ref="O1:P1"/>
    <mergeCell ref="A2:P2"/>
    <mergeCell ref="A3:P3"/>
    <mergeCell ref="A4:P4"/>
    <mergeCell ref="A6:A7"/>
    <mergeCell ref="B6:B7"/>
    <mergeCell ref="C6:C7"/>
    <mergeCell ref="D6:D7"/>
    <mergeCell ref="E6:E7"/>
    <mergeCell ref="F6:F7"/>
    <mergeCell ref="G6:N6"/>
  </mergeCells>
  <printOptions horizontalCentered="1"/>
  <pageMargins left="0.39370078740157483" right="0.39370078740157483" top="0.39370078740157483" bottom="0.39370078740157483" header="0.31496062992125984" footer="0.31496062992125984"/>
  <pageSetup paperSize="9" scale="72" fitToHeight="0" orientation="landscape" horizontalDpi="4294967295" verticalDpi="4294967295" r:id="rId1"/>
</worksheet>
</file>

<file path=xl/worksheets/sheet29.xml><?xml version="1.0" encoding="utf-8"?>
<worksheet xmlns="http://schemas.openxmlformats.org/spreadsheetml/2006/main" xmlns:r="http://schemas.openxmlformats.org/officeDocument/2006/relationships">
  <sheetPr>
    <pageSetUpPr fitToPage="1"/>
  </sheetPr>
  <dimension ref="A1:P24"/>
  <sheetViews>
    <sheetView topLeftCell="A4" zoomScale="90" zoomScaleNormal="90" workbookViewId="0">
      <selection activeCell="N15" sqref="N15"/>
    </sheetView>
  </sheetViews>
  <sheetFormatPr defaultRowHeight="14.25"/>
  <cols>
    <col min="1" max="1" width="4.375" customWidth="1"/>
    <col min="2" max="2" width="20.25" customWidth="1"/>
    <col min="3" max="3" width="18.25" customWidth="1"/>
    <col min="4" max="4" width="10.375" customWidth="1"/>
    <col min="5" max="5" width="12.125" customWidth="1"/>
    <col min="6" max="6" width="10.375" bestFit="1" customWidth="1"/>
    <col min="7" max="8" width="7.875" bestFit="1" customWidth="1"/>
    <col min="9" max="9" width="7.25" bestFit="1" customWidth="1"/>
    <col min="10" max="10" width="7.875" bestFit="1" customWidth="1"/>
    <col min="11" max="12" width="7.25" bestFit="1" customWidth="1"/>
    <col min="13" max="14" width="7.25" customWidth="1"/>
    <col min="15" max="15" width="18.25" customWidth="1"/>
    <col min="16" max="16" width="25.125" customWidth="1"/>
  </cols>
  <sheetData>
    <row r="1" spans="1:16" ht="39.75" customHeight="1">
      <c r="O1" s="289" t="s">
        <v>621</v>
      </c>
      <c r="P1" s="289"/>
    </row>
    <row r="2" spans="1:16" ht="18.75">
      <c r="A2" s="282" t="s">
        <v>594</v>
      </c>
      <c r="B2" s="282"/>
      <c r="C2" s="282"/>
      <c r="D2" s="282"/>
      <c r="E2" s="282"/>
      <c r="F2" s="282"/>
      <c r="G2" s="282"/>
      <c r="H2" s="282"/>
      <c r="I2" s="282"/>
      <c r="J2" s="282"/>
      <c r="K2" s="282"/>
      <c r="L2" s="282"/>
      <c r="M2" s="282"/>
      <c r="N2" s="282"/>
      <c r="O2" s="282"/>
      <c r="P2" s="282"/>
    </row>
    <row r="3" spans="1:16" ht="57.75" customHeight="1">
      <c r="A3" s="294" t="s">
        <v>622</v>
      </c>
      <c r="B3" s="294"/>
      <c r="C3" s="294"/>
      <c r="D3" s="294"/>
      <c r="E3" s="294"/>
      <c r="F3" s="294"/>
      <c r="G3" s="294"/>
      <c r="H3" s="294"/>
      <c r="I3" s="294"/>
      <c r="J3" s="294"/>
      <c r="K3" s="294"/>
      <c r="L3" s="294"/>
      <c r="M3" s="294"/>
      <c r="N3" s="294"/>
      <c r="O3" s="294"/>
      <c r="P3" s="294"/>
    </row>
    <row r="4" spans="1:16" ht="22.5">
      <c r="A4" s="284" t="s">
        <v>413</v>
      </c>
      <c r="B4" s="284"/>
      <c r="C4" s="284"/>
      <c r="D4" s="284"/>
      <c r="E4" s="284"/>
      <c r="F4" s="284"/>
      <c r="G4" s="284"/>
      <c r="H4" s="284"/>
      <c r="I4" s="284"/>
      <c r="J4" s="284"/>
      <c r="K4" s="284"/>
      <c r="L4" s="284"/>
      <c r="M4" s="284"/>
      <c r="N4" s="284"/>
      <c r="O4" s="284"/>
      <c r="P4" s="284"/>
    </row>
    <row r="6" spans="1:16" ht="27.75" customHeight="1">
      <c r="A6" s="353" t="s">
        <v>415</v>
      </c>
      <c r="B6" s="353" t="s">
        <v>595</v>
      </c>
      <c r="C6" s="353" t="s">
        <v>596</v>
      </c>
      <c r="D6" s="353" t="s">
        <v>597</v>
      </c>
      <c r="E6" s="353" t="s">
        <v>598</v>
      </c>
      <c r="F6" s="353" t="s">
        <v>599</v>
      </c>
      <c r="G6" s="354" t="s">
        <v>600</v>
      </c>
      <c r="H6" s="355"/>
      <c r="I6" s="355"/>
      <c r="J6" s="355"/>
      <c r="K6" s="355"/>
      <c r="L6" s="355"/>
      <c r="M6" s="355"/>
      <c r="N6" s="356"/>
      <c r="O6" s="353" t="s">
        <v>601</v>
      </c>
      <c r="P6" s="353" t="s">
        <v>602</v>
      </c>
    </row>
    <row r="7" spans="1:16" ht="66" customHeight="1">
      <c r="A7" s="353"/>
      <c r="B7" s="353"/>
      <c r="C7" s="353"/>
      <c r="D7" s="353"/>
      <c r="E7" s="353"/>
      <c r="F7" s="353"/>
      <c r="G7" s="37" t="s">
        <v>308</v>
      </c>
      <c r="H7" s="37" t="s">
        <v>309</v>
      </c>
      <c r="I7" s="37" t="s">
        <v>310</v>
      </c>
      <c r="J7" s="37" t="s">
        <v>311</v>
      </c>
      <c r="K7" s="37" t="s">
        <v>312</v>
      </c>
      <c r="L7" s="38" t="s">
        <v>313</v>
      </c>
      <c r="M7" s="69" t="s">
        <v>44</v>
      </c>
      <c r="N7" s="69" t="s">
        <v>45</v>
      </c>
      <c r="O7" s="353"/>
      <c r="P7" s="353"/>
    </row>
    <row r="8" spans="1:16">
      <c r="A8" s="37">
        <v>1</v>
      </c>
      <c r="B8" s="37">
        <v>2</v>
      </c>
      <c r="C8" s="37">
        <v>3</v>
      </c>
      <c r="D8" s="67">
        <v>4</v>
      </c>
      <c r="E8" s="67">
        <v>5</v>
      </c>
      <c r="F8" s="67">
        <v>6</v>
      </c>
      <c r="G8" s="67">
        <v>7</v>
      </c>
      <c r="H8" s="67">
        <v>8</v>
      </c>
      <c r="I8" s="67">
        <v>9</v>
      </c>
      <c r="J8" s="67">
        <v>10</v>
      </c>
      <c r="K8" s="67">
        <v>11</v>
      </c>
      <c r="L8" s="67">
        <v>12</v>
      </c>
      <c r="M8" s="67">
        <v>13</v>
      </c>
      <c r="N8" s="67">
        <v>14</v>
      </c>
      <c r="O8" s="67">
        <v>15</v>
      </c>
      <c r="P8" s="67">
        <v>16</v>
      </c>
    </row>
    <row r="9" spans="1:16" ht="22.5" customHeight="1">
      <c r="A9" s="353">
        <v>1</v>
      </c>
      <c r="B9" s="357" t="s">
        <v>686</v>
      </c>
      <c r="C9" s="39" t="s">
        <v>15</v>
      </c>
      <c r="D9" s="40" t="s">
        <v>605</v>
      </c>
      <c r="E9" s="42">
        <f t="shared" ref="E9:K9" si="0">E10+E11+E12</f>
        <v>215.5</v>
      </c>
      <c r="F9" s="42">
        <f>F10+F11+F12</f>
        <v>16525.500000000004</v>
      </c>
      <c r="G9" s="42">
        <f>G10+G11+G12</f>
        <v>215.5</v>
      </c>
      <c r="H9" s="42">
        <f t="shared" si="0"/>
        <v>499.2</v>
      </c>
      <c r="I9" s="42">
        <f t="shared" si="0"/>
        <v>4248.1000000000004</v>
      </c>
      <c r="J9" s="42">
        <f t="shared" si="0"/>
        <v>5971.1</v>
      </c>
      <c r="K9" s="42">
        <f t="shared" si="0"/>
        <v>397.6</v>
      </c>
      <c r="L9" s="42">
        <f>L10+L11+L12</f>
        <v>4441.8</v>
      </c>
      <c r="M9" s="42">
        <f>M10+M11+M12</f>
        <v>508.40000000000003</v>
      </c>
      <c r="N9" s="42">
        <f>N10+N11+N12</f>
        <v>243.79999999999998</v>
      </c>
      <c r="O9" s="43"/>
      <c r="P9" s="358"/>
    </row>
    <row r="10" spans="1:16" ht="54" customHeight="1">
      <c r="A10" s="353"/>
      <c r="B10" s="357"/>
      <c r="C10" s="39" t="s">
        <v>315</v>
      </c>
      <c r="D10" s="40" t="s">
        <v>513</v>
      </c>
      <c r="E10" s="46">
        <f>E14+E18+E22</f>
        <v>215.5</v>
      </c>
      <c r="F10" s="42">
        <f>G10+H10+I10+J10+K10+L10+M10+N10</f>
        <v>16525.500000000004</v>
      </c>
      <c r="G10" s="42">
        <f t="shared" ref="G10:N12" si="1">G14+G18+G22</f>
        <v>215.5</v>
      </c>
      <c r="H10" s="42">
        <f t="shared" si="1"/>
        <v>499.2</v>
      </c>
      <c r="I10" s="42">
        <f t="shared" si="1"/>
        <v>4248.1000000000004</v>
      </c>
      <c r="J10" s="42">
        <f t="shared" si="1"/>
        <v>5971.1</v>
      </c>
      <c r="K10" s="42">
        <f t="shared" si="1"/>
        <v>397.6</v>
      </c>
      <c r="L10" s="42">
        <f t="shared" si="1"/>
        <v>4441.8</v>
      </c>
      <c r="M10" s="42">
        <f t="shared" si="1"/>
        <v>508.40000000000003</v>
      </c>
      <c r="N10" s="42">
        <f t="shared" si="1"/>
        <v>243.79999999999998</v>
      </c>
      <c r="O10" s="38"/>
      <c r="P10" s="358"/>
    </row>
    <row r="11" spans="1:16" ht="39.75" customHeight="1">
      <c r="A11" s="353"/>
      <c r="B11" s="357"/>
      <c r="C11" s="39" t="s">
        <v>18</v>
      </c>
      <c r="D11" s="40" t="s">
        <v>513</v>
      </c>
      <c r="E11" s="46">
        <f>E15+E19+E23</f>
        <v>0</v>
      </c>
      <c r="F11" s="42">
        <f>G11+H11+I11+J11+K11+L11+M11+N11</f>
        <v>0</v>
      </c>
      <c r="G11" s="42">
        <f t="shared" si="1"/>
        <v>0</v>
      </c>
      <c r="H11" s="42">
        <f t="shared" si="1"/>
        <v>0</v>
      </c>
      <c r="I11" s="42">
        <f t="shared" si="1"/>
        <v>0</v>
      </c>
      <c r="J11" s="42">
        <f t="shared" si="1"/>
        <v>0</v>
      </c>
      <c r="K11" s="42">
        <f t="shared" si="1"/>
        <v>0</v>
      </c>
      <c r="L11" s="42">
        <f t="shared" si="1"/>
        <v>0</v>
      </c>
      <c r="M11" s="42">
        <f t="shared" si="1"/>
        <v>0</v>
      </c>
      <c r="N11" s="42">
        <f t="shared" si="1"/>
        <v>0</v>
      </c>
      <c r="O11" s="37" t="s">
        <v>513</v>
      </c>
      <c r="P11" s="358"/>
    </row>
    <row r="12" spans="1:16" ht="30" customHeight="1">
      <c r="A12" s="353"/>
      <c r="B12" s="357"/>
      <c r="C12" s="39" t="s">
        <v>398</v>
      </c>
      <c r="D12" s="40" t="s">
        <v>513</v>
      </c>
      <c r="E12" s="46">
        <f>E16+E20+E24</f>
        <v>0</v>
      </c>
      <c r="F12" s="42">
        <f>G12+H12+I12+J12+K12+L12+M12+N12</f>
        <v>0</v>
      </c>
      <c r="G12" s="42">
        <f t="shared" si="1"/>
        <v>0</v>
      </c>
      <c r="H12" s="42">
        <f t="shared" si="1"/>
        <v>0</v>
      </c>
      <c r="I12" s="42">
        <f t="shared" si="1"/>
        <v>0</v>
      </c>
      <c r="J12" s="42">
        <f t="shared" si="1"/>
        <v>0</v>
      </c>
      <c r="K12" s="42">
        <f t="shared" si="1"/>
        <v>0</v>
      </c>
      <c r="L12" s="42">
        <f t="shared" si="1"/>
        <v>0</v>
      </c>
      <c r="M12" s="42">
        <f t="shared" si="1"/>
        <v>0</v>
      </c>
      <c r="N12" s="42">
        <f t="shared" si="1"/>
        <v>0</v>
      </c>
      <c r="O12" s="37" t="s">
        <v>513</v>
      </c>
      <c r="P12" s="358"/>
    </row>
    <row r="13" spans="1:16" ht="27.75" customHeight="1">
      <c r="A13" s="353" t="s">
        <v>607</v>
      </c>
      <c r="B13" s="359" t="s">
        <v>687</v>
      </c>
      <c r="C13" s="39" t="s">
        <v>15</v>
      </c>
      <c r="D13" s="40" t="s">
        <v>605</v>
      </c>
      <c r="E13" s="46">
        <f>E14+E15+E16</f>
        <v>215.5</v>
      </c>
      <c r="F13" s="42">
        <f>F14+F15+F16</f>
        <v>8754.3000000000011</v>
      </c>
      <c r="G13" s="42">
        <f t="shared" ref="G13" si="2">G14+G15+G16</f>
        <v>215.5</v>
      </c>
      <c r="H13" s="42">
        <f>H14+H15+H16</f>
        <v>499.2</v>
      </c>
      <c r="I13" s="42">
        <f>I14+I15+I16</f>
        <v>4233.1000000000004</v>
      </c>
      <c r="J13" s="42">
        <f>J14+J15+J16</f>
        <v>1194.9000000000001</v>
      </c>
      <c r="K13" s="42">
        <f>K14+K15+K16</f>
        <v>397.6</v>
      </c>
      <c r="L13" s="42">
        <f>L14+L15+L16</f>
        <v>1461.8</v>
      </c>
      <c r="M13" s="42">
        <f t="shared" ref="M13:N13" si="3">M14+M15+M16</f>
        <v>508.40000000000003</v>
      </c>
      <c r="N13" s="42">
        <f t="shared" si="3"/>
        <v>243.79999999999998</v>
      </c>
      <c r="O13" s="44"/>
      <c r="P13" s="358" t="s">
        <v>624</v>
      </c>
    </row>
    <row r="14" spans="1:16" ht="59.25" customHeight="1">
      <c r="A14" s="353"/>
      <c r="B14" s="359"/>
      <c r="C14" s="38" t="s">
        <v>315</v>
      </c>
      <c r="D14" s="37" t="s">
        <v>513</v>
      </c>
      <c r="E14" s="45">
        <v>215.5</v>
      </c>
      <c r="F14" s="42">
        <f>G14+H14+I14+J14+K14+L14+M14+N14</f>
        <v>8754.3000000000011</v>
      </c>
      <c r="G14" s="45">
        <v>215.5</v>
      </c>
      <c r="H14" s="45">
        <v>499.2</v>
      </c>
      <c r="I14" s="45">
        <v>4233.1000000000004</v>
      </c>
      <c r="J14" s="45">
        <v>1194.9000000000001</v>
      </c>
      <c r="K14" s="45">
        <v>397.6</v>
      </c>
      <c r="L14" s="45">
        <f>947+275.2+239.5+0.1</f>
        <v>1461.8</v>
      </c>
      <c r="M14" s="45">
        <f>508.3+0.1</f>
        <v>508.40000000000003</v>
      </c>
      <c r="N14" s="45">
        <f>243.7+0.1</f>
        <v>243.79999999999998</v>
      </c>
      <c r="O14" s="38" t="s">
        <v>623</v>
      </c>
      <c r="P14" s="358"/>
    </row>
    <row r="15" spans="1:16" ht="29.25" customHeight="1">
      <c r="A15" s="353"/>
      <c r="B15" s="359"/>
      <c r="C15" s="38" t="s">
        <v>18</v>
      </c>
      <c r="D15" s="37" t="s">
        <v>513</v>
      </c>
      <c r="E15" s="45">
        <v>0</v>
      </c>
      <c r="F15" s="42">
        <f>G15+H15+I15+J15+K15+L15+M15+N15</f>
        <v>0</v>
      </c>
      <c r="G15" s="45">
        <v>0</v>
      </c>
      <c r="H15" s="45">
        <v>0</v>
      </c>
      <c r="I15" s="45">
        <v>0</v>
      </c>
      <c r="J15" s="45">
        <v>0</v>
      </c>
      <c r="K15" s="45">
        <v>0</v>
      </c>
      <c r="L15" s="45">
        <v>0</v>
      </c>
      <c r="M15" s="45">
        <v>0</v>
      </c>
      <c r="N15" s="45">
        <v>0</v>
      </c>
      <c r="O15" s="37" t="s">
        <v>513</v>
      </c>
      <c r="P15" s="358"/>
    </row>
    <row r="16" spans="1:16" ht="40.5" customHeight="1">
      <c r="A16" s="353"/>
      <c r="B16" s="359"/>
      <c r="C16" s="38" t="s">
        <v>398</v>
      </c>
      <c r="D16" s="37" t="s">
        <v>513</v>
      </c>
      <c r="E16" s="45">
        <v>0</v>
      </c>
      <c r="F16" s="42">
        <f>G16+H16+I16+J16+K16+L16+M16+N16</f>
        <v>0</v>
      </c>
      <c r="G16" s="45">
        <v>0</v>
      </c>
      <c r="H16" s="45">
        <v>0</v>
      </c>
      <c r="I16" s="45">
        <v>0</v>
      </c>
      <c r="J16" s="45">
        <v>0</v>
      </c>
      <c r="K16" s="45">
        <v>0</v>
      </c>
      <c r="L16" s="45">
        <v>0</v>
      </c>
      <c r="M16" s="45">
        <v>0</v>
      </c>
      <c r="N16" s="45">
        <v>0</v>
      </c>
      <c r="O16" s="37" t="s">
        <v>513</v>
      </c>
      <c r="P16" s="358"/>
    </row>
    <row r="17" spans="1:16" ht="30.75" customHeight="1">
      <c r="A17" s="353" t="s">
        <v>609</v>
      </c>
      <c r="B17" s="359" t="s">
        <v>688</v>
      </c>
      <c r="C17" s="39" t="s">
        <v>15</v>
      </c>
      <c r="D17" s="40" t="s">
        <v>605</v>
      </c>
      <c r="E17" s="46">
        <f t="shared" ref="E17:L17" si="4">E18+E19+E20</f>
        <v>0</v>
      </c>
      <c r="F17" s="42">
        <f>F18+F19+F20</f>
        <v>15</v>
      </c>
      <c r="G17" s="42">
        <f>G18+G19+G20</f>
        <v>0</v>
      </c>
      <c r="H17" s="42">
        <f t="shared" si="4"/>
        <v>0</v>
      </c>
      <c r="I17" s="42">
        <f t="shared" si="4"/>
        <v>15</v>
      </c>
      <c r="J17" s="42">
        <f t="shared" si="4"/>
        <v>0</v>
      </c>
      <c r="K17" s="42">
        <f t="shared" si="4"/>
        <v>0</v>
      </c>
      <c r="L17" s="42">
        <f t="shared" si="4"/>
        <v>0</v>
      </c>
      <c r="M17" s="42">
        <f>M18+M19+M20</f>
        <v>0</v>
      </c>
      <c r="N17" s="42">
        <f t="shared" ref="N17" si="5">N18+N19+N20</f>
        <v>0</v>
      </c>
      <c r="O17" s="44"/>
      <c r="P17" s="358" t="s">
        <v>625</v>
      </c>
    </row>
    <row r="18" spans="1:16" ht="36">
      <c r="A18" s="353"/>
      <c r="B18" s="359"/>
      <c r="C18" s="38" t="s">
        <v>315</v>
      </c>
      <c r="D18" s="37" t="s">
        <v>513</v>
      </c>
      <c r="E18" s="45">
        <v>0</v>
      </c>
      <c r="F18" s="42">
        <f>G18+H18+I18+J18+K18+L18+M18+N18</f>
        <v>15</v>
      </c>
      <c r="G18" s="45">
        <v>0</v>
      </c>
      <c r="H18" s="45">
        <v>0</v>
      </c>
      <c r="I18" s="45">
        <v>15</v>
      </c>
      <c r="J18" s="45">
        <v>0</v>
      </c>
      <c r="K18" s="45">
        <v>0</v>
      </c>
      <c r="L18" s="45">
        <v>0</v>
      </c>
      <c r="M18" s="45">
        <v>0</v>
      </c>
      <c r="N18" s="45">
        <v>0</v>
      </c>
      <c r="O18" s="38" t="s">
        <v>626</v>
      </c>
      <c r="P18" s="358"/>
    </row>
    <row r="19" spans="1:16" ht="24">
      <c r="A19" s="353"/>
      <c r="B19" s="359"/>
      <c r="C19" s="38" t="s">
        <v>18</v>
      </c>
      <c r="D19" s="37" t="s">
        <v>513</v>
      </c>
      <c r="E19" s="45">
        <v>0</v>
      </c>
      <c r="F19" s="42">
        <f>G19+H19+I19+J19+K19+L19+M19+N19</f>
        <v>0</v>
      </c>
      <c r="G19" s="45">
        <v>0</v>
      </c>
      <c r="H19" s="45">
        <v>0</v>
      </c>
      <c r="I19" s="45">
        <v>0</v>
      </c>
      <c r="J19" s="45">
        <v>0</v>
      </c>
      <c r="K19" s="45">
        <v>0</v>
      </c>
      <c r="L19" s="45">
        <v>0</v>
      </c>
      <c r="M19" s="45">
        <v>0</v>
      </c>
      <c r="N19" s="45">
        <v>0</v>
      </c>
      <c r="O19" s="37" t="s">
        <v>513</v>
      </c>
      <c r="P19" s="358"/>
    </row>
    <row r="20" spans="1:16" ht="33.75" customHeight="1">
      <c r="A20" s="353"/>
      <c r="B20" s="359"/>
      <c r="C20" s="38" t="s">
        <v>398</v>
      </c>
      <c r="D20" s="37" t="s">
        <v>513</v>
      </c>
      <c r="E20" s="45">
        <v>0</v>
      </c>
      <c r="F20" s="42">
        <f>G20+H20+I20+J20+K20+L20+M20+N20</f>
        <v>0</v>
      </c>
      <c r="G20" s="45">
        <v>0</v>
      </c>
      <c r="H20" s="45">
        <v>0</v>
      </c>
      <c r="I20" s="45">
        <v>0</v>
      </c>
      <c r="J20" s="45">
        <v>0</v>
      </c>
      <c r="K20" s="45">
        <v>0</v>
      </c>
      <c r="L20" s="45">
        <v>0</v>
      </c>
      <c r="M20" s="45">
        <v>0</v>
      </c>
      <c r="N20" s="45">
        <v>0</v>
      </c>
      <c r="O20" s="37" t="s">
        <v>513</v>
      </c>
      <c r="P20" s="358"/>
    </row>
    <row r="21" spans="1:16" ht="34.5" customHeight="1">
      <c r="A21" s="353" t="s">
        <v>610</v>
      </c>
      <c r="B21" s="359" t="s">
        <v>689</v>
      </c>
      <c r="C21" s="39" t="s">
        <v>15</v>
      </c>
      <c r="D21" s="40" t="s">
        <v>605</v>
      </c>
      <c r="E21" s="46">
        <f t="shared" ref="E21" si="6">E22+E23+E24</f>
        <v>0</v>
      </c>
      <c r="F21" s="42">
        <f t="shared" ref="F21:L21" si="7">F22+F23+F24</f>
        <v>7756.2</v>
      </c>
      <c r="G21" s="42">
        <f t="shared" si="7"/>
        <v>0</v>
      </c>
      <c r="H21" s="42">
        <f t="shared" si="7"/>
        <v>0</v>
      </c>
      <c r="I21" s="42">
        <f t="shared" si="7"/>
        <v>0</v>
      </c>
      <c r="J21" s="42">
        <f t="shared" si="7"/>
        <v>4776.2</v>
      </c>
      <c r="K21" s="42">
        <f t="shared" si="7"/>
        <v>0</v>
      </c>
      <c r="L21" s="42">
        <f t="shared" si="7"/>
        <v>2980</v>
      </c>
      <c r="M21" s="42">
        <f t="shared" ref="M21:N21" si="8">M22+M23+M24</f>
        <v>0</v>
      </c>
      <c r="N21" s="42">
        <f t="shared" si="8"/>
        <v>0</v>
      </c>
      <c r="O21" s="44"/>
      <c r="P21" s="358" t="s">
        <v>627</v>
      </c>
    </row>
    <row r="22" spans="1:16" ht="48">
      <c r="A22" s="353"/>
      <c r="B22" s="359"/>
      <c r="C22" s="38" t="s">
        <v>315</v>
      </c>
      <c r="D22" s="37" t="s">
        <v>513</v>
      </c>
      <c r="E22" s="45">
        <v>0</v>
      </c>
      <c r="F22" s="42">
        <f>G22+H22+I22+J22+K22+L22+M22+N22</f>
        <v>7756.2</v>
      </c>
      <c r="G22" s="45">
        <v>0</v>
      </c>
      <c r="H22" s="45">
        <v>0</v>
      </c>
      <c r="I22" s="45">
        <v>0</v>
      </c>
      <c r="J22" s="45">
        <v>4776.2</v>
      </c>
      <c r="K22" s="45">
        <v>0</v>
      </c>
      <c r="L22" s="45">
        <v>2980</v>
      </c>
      <c r="M22" s="45">
        <v>0</v>
      </c>
      <c r="N22" s="45">
        <v>0</v>
      </c>
      <c r="O22" s="38" t="s">
        <v>623</v>
      </c>
      <c r="P22" s="358"/>
    </row>
    <row r="23" spans="1:16" ht="36" customHeight="1">
      <c r="A23" s="353"/>
      <c r="B23" s="359"/>
      <c r="C23" s="38" t="s">
        <v>18</v>
      </c>
      <c r="D23" s="37" t="s">
        <v>513</v>
      </c>
      <c r="E23" s="45">
        <v>0</v>
      </c>
      <c r="F23" s="42">
        <f t="shared" ref="F23:F24" si="9">G23+H23+I23+J23+K23+L23+M23+N23</f>
        <v>0</v>
      </c>
      <c r="G23" s="45">
        <v>0</v>
      </c>
      <c r="H23" s="45">
        <v>0</v>
      </c>
      <c r="I23" s="45">
        <v>0</v>
      </c>
      <c r="J23" s="45">
        <v>0</v>
      </c>
      <c r="K23" s="45">
        <v>0</v>
      </c>
      <c r="L23" s="45">
        <v>0</v>
      </c>
      <c r="M23" s="45">
        <v>0</v>
      </c>
      <c r="N23" s="45">
        <v>0</v>
      </c>
      <c r="O23" s="37" t="s">
        <v>513</v>
      </c>
      <c r="P23" s="358"/>
    </row>
    <row r="24" spans="1:16" ht="30.75" customHeight="1">
      <c r="A24" s="353"/>
      <c r="B24" s="359"/>
      <c r="C24" s="38" t="s">
        <v>398</v>
      </c>
      <c r="D24" s="37" t="s">
        <v>513</v>
      </c>
      <c r="E24" s="45">
        <v>0</v>
      </c>
      <c r="F24" s="42">
        <f t="shared" si="9"/>
        <v>0</v>
      </c>
      <c r="G24" s="45">
        <v>0</v>
      </c>
      <c r="H24" s="45">
        <v>0</v>
      </c>
      <c r="I24" s="45">
        <v>0</v>
      </c>
      <c r="J24" s="45">
        <v>0</v>
      </c>
      <c r="K24" s="45">
        <v>0</v>
      </c>
      <c r="L24" s="45">
        <v>0</v>
      </c>
      <c r="M24" s="45">
        <v>0</v>
      </c>
      <c r="N24" s="45">
        <v>0</v>
      </c>
      <c r="O24" s="37" t="s">
        <v>513</v>
      </c>
      <c r="P24" s="358"/>
    </row>
  </sheetData>
  <mergeCells count="25">
    <mergeCell ref="A9:A12"/>
    <mergeCell ref="B9:B12"/>
    <mergeCell ref="P9:P12"/>
    <mergeCell ref="A21:A24"/>
    <mergeCell ref="B21:B24"/>
    <mergeCell ref="P21:P24"/>
    <mergeCell ref="A13:A16"/>
    <mergeCell ref="B13:B16"/>
    <mergeCell ref="P13:P16"/>
    <mergeCell ref="A17:A20"/>
    <mergeCell ref="B17:B20"/>
    <mergeCell ref="P17:P20"/>
    <mergeCell ref="O1:P1"/>
    <mergeCell ref="A2:P2"/>
    <mergeCell ref="A3:P3"/>
    <mergeCell ref="A4:P4"/>
    <mergeCell ref="A6:A7"/>
    <mergeCell ref="B6:B7"/>
    <mergeCell ref="C6:C7"/>
    <mergeCell ref="D6:D7"/>
    <mergeCell ref="E6:E7"/>
    <mergeCell ref="F6:F7"/>
    <mergeCell ref="O6:O7"/>
    <mergeCell ref="P6:P7"/>
    <mergeCell ref="G6:N6"/>
  </mergeCells>
  <printOptions horizontalCentered="1"/>
  <pageMargins left="0.39370078740157483" right="0.39370078740157483" top="0.39370078740157483" bottom="0.39370078740157483" header="0.31496062992125984" footer="0.31496062992125984"/>
  <pageSetup paperSize="9" scale="77" fitToHeight="0" orientation="landscape" horizontalDpi="4294967295" verticalDpi="4294967295" r:id="rId1"/>
</worksheet>
</file>

<file path=xl/worksheets/sheet3.xml><?xml version="1.0" encoding="utf-8"?>
<worksheet xmlns="http://schemas.openxmlformats.org/spreadsheetml/2006/main" xmlns:r="http://schemas.openxmlformats.org/officeDocument/2006/relationships">
  <sheetPr>
    <pageSetUpPr fitToPage="1"/>
  </sheetPr>
  <dimension ref="A1:J25"/>
  <sheetViews>
    <sheetView topLeftCell="A16" zoomScaleNormal="100" workbookViewId="0">
      <selection activeCell="J20" sqref="J20"/>
    </sheetView>
  </sheetViews>
  <sheetFormatPr defaultRowHeight="14.25"/>
  <cols>
    <col min="1" max="1" width="22" customWidth="1"/>
    <col min="2" max="2" width="14.75" customWidth="1"/>
    <col min="3" max="4" width="9.25" bestFit="1" customWidth="1"/>
    <col min="5" max="5" width="10.25" bestFit="1" customWidth="1"/>
    <col min="7" max="8" width="10.25" bestFit="1" customWidth="1"/>
  </cols>
  <sheetData>
    <row r="1" spans="1:10" ht="29.25" customHeight="1">
      <c r="A1" s="231" t="s">
        <v>298</v>
      </c>
      <c r="B1" s="231"/>
      <c r="C1" s="231"/>
      <c r="D1" s="231"/>
      <c r="E1" s="231"/>
      <c r="F1" s="231"/>
      <c r="G1" s="231"/>
      <c r="H1" s="231"/>
    </row>
    <row r="2" spans="1:10" ht="30.95" customHeight="1">
      <c r="A2" s="14" t="s">
        <v>299</v>
      </c>
      <c r="B2" s="234" t="s">
        <v>528</v>
      </c>
      <c r="C2" s="234"/>
      <c r="D2" s="234"/>
      <c r="E2" s="234"/>
      <c r="F2" s="234"/>
      <c r="G2" s="234"/>
      <c r="H2" s="234"/>
      <c r="I2" s="234"/>
      <c r="J2" s="234"/>
    </row>
    <row r="3" spans="1:10" ht="32.25" customHeight="1">
      <c r="A3" s="232" t="s">
        <v>300</v>
      </c>
      <c r="B3" s="235" t="s">
        <v>317</v>
      </c>
      <c r="C3" s="235"/>
      <c r="D3" s="235"/>
      <c r="E3" s="235"/>
      <c r="F3" s="235"/>
      <c r="G3" s="235"/>
      <c r="H3" s="235"/>
      <c r="I3" s="235"/>
      <c r="J3" s="235"/>
    </row>
    <row r="4" spans="1:10" ht="16.5" customHeight="1">
      <c r="A4" s="233"/>
      <c r="B4" s="235" t="s">
        <v>301</v>
      </c>
      <c r="C4" s="235"/>
      <c r="D4" s="235"/>
      <c r="E4" s="235"/>
      <c r="F4" s="235"/>
      <c r="G4" s="235"/>
      <c r="H4" s="235"/>
      <c r="I4" s="235"/>
      <c r="J4" s="235"/>
    </row>
    <row r="5" spans="1:10" ht="31.5">
      <c r="A5" s="14" t="s">
        <v>302</v>
      </c>
      <c r="B5" s="228" t="s">
        <v>303</v>
      </c>
      <c r="C5" s="229"/>
      <c r="D5" s="229"/>
      <c r="E5" s="229"/>
      <c r="F5" s="229"/>
      <c r="G5" s="229"/>
      <c r="H5" s="229"/>
      <c r="I5" s="229"/>
      <c r="J5" s="230"/>
    </row>
    <row r="6" spans="1:10" ht="48.75" customHeight="1">
      <c r="A6" s="6" t="s">
        <v>8</v>
      </c>
      <c r="B6" s="225" t="s">
        <v>304</v>
      </c>
      <c r="C6" s="226"/>
      <c r="D6" s="226"/>
      <c r="E6" s="226"/>
      <c r="F6" s="226"/>
      <c r="G6" s="226"/>
      <c r="H6" s="226"/>
      <c r="I6" s="226"/>
      <c r="J6" s="227"/>
    </row>
    <row r="7" spans="1:10" ht="21" customHeight="1">
      <c r="A7" s="189" t="s">
        <v>305</v>
      </c>
      <c r="B7" s="219" t="s">
        <v>318</v>
      </c>
      <c r="C7" s="220"/>
      <c r="D7" s="220"/>
      <c r="E7" s="220"/>
      <c r="F7" s="220"/>
      <c r="G7" s="220"/>
      <c r="H7" s="220"/>
      <c r="I7" s="220"/>
      <c r="J7" s="221"/>
    </row>
    <row r="8" spans="1:10" ht="18" customHeight="1">
      <c r="A8" s="190"/>
      <c r="B8" s="219" t="s">
        <v>319</v>
      </c>
      <c r="C8" s="220"/>
      <c r="D8" s="220"/>
      <c r="E8" s="220"/>
      <c r="F8" s="220"/>
      <c r="G8" s="220"/>
      <c r="H8" s="220"/>
      <c r="I8" s="220"/>
      <c r="J8" s="221"/>
    </row>
    <row r="9" spans="1:10" ht="20.100000000000001" customHeight="1">
      <c r="A9" s="190"/>
      <c r="B9" s="219" t="s">
        <v>320</v>
      </c>
      <c r="C9" s="220"/>
      <c r="D9" s="220"/>
      <c r="E9" s="220"/>
      <c r="F9" s="220"/>
      <c r="G9" s="220"/>
      <c r="H9" s="220"/>
      <c r="I9" s="220"/>
      <c r="J9" s="221"/>
    </row>
    <row r="10" spans="1:10" ht="20.100000000000001" customHeight="1">
      <c r="A10" s="190"/>
      <c r="B10" s="219" t="s">
        <v>321</v>
      </c>
      <c r="C10" s="220"/>
      <c r="D10" s="220"/>
      <c r="E10" s="220"/>
      <c r="F10" s="220"/>
      <c r="G10" s="220"/>
      <c r="H10" s="220"/>
      <c r="I10" s="220"/>
      <c r="J10" s="221"/>
    </row>
    <row r="11" spans="1:10" ht="31.5" customHeight="1">
      <c r="A11" s="190"/>
      <c r="B11" s="219" t="s">
        <v>322</v>
      </c>
      <c r="C11" s="220"/>
      <c r="D11" s="220"/>
      <c r="E11" s="220"/>
      <c r="F11" s="220"/>
      <c r="G11" s="220"/>
      <c r="H11" s="220"/>
      <c r="I11" s="220"/>
      <c r="J11" s="221"/>
    </row>
    <row r="12" spans="1:10" ht="18.95" customHeight="1">
      <c r="A12" s="190"/>
      <c r="B12" s="219" t="s">
        <v>323</v>
      </c>
      <c r="C12" s="220"/>
      <c r="D12" s="220"/>
      <c r="E12" s="220"/>
      <c r="F12" s="220"/>
      <c r="G12" s="220"/>
      <c r="H12" s="220"/>
      <c r="I12" s="220"/>
      <c r="J12" s="221"/>
    </row>
    <row r="13" spans="1:10" ht="33.75" customHeight="1">
      <c r="A13" s="190"/>
      <c r="B13" s="219" t="s">
        <v>324</v>
      </c>
      <c r="C13" s="220"/>
      <c r="D13" s="220"/>
      <c r="E13" s="220"/>
      <c r="F13" s="220"/>
      <c r="G13" s="220"/>
      <c r="H13" s="220"/>
      <c r="I13" s="220"/>
      <c r="J13" s="221"/>
    </row>
    <row r="14" spans="1:10" ht="35.1" customHeight="1">
      <c r="A14" s="190"/>
      <c r="B14" s="222" t="s">
        <v>325</v>
      </c>
      <c r="C14" s="223"/>
      <c r="D14" s="223"/>
      <c r="E14" s="223"/>
      <c r="F14" s="223"/>
      <c r="G14" s="223"/>
      <c r="H14" s="223"/>
      <c r="I14" s="223"/>
      <c r="J14" s="224"/>
    </row>
    <row r="15" spans="1:10" ht="45" customHeight="1">
      <c r="A15" s="191"/>
      <c r="B15" s="222" t="s">
        <v>741</v>
      </c>
      <c r="C15" s="223"/>
      <c r="D15" s="223"/>
      <c r="E15" s="223"/>
      <c r="F15" s="223"/>
      <c r="G15" s="223"/>
      <c r="H15" s="223"/>
      <c r="I15" s="223"/>
      <c r="J15" s="224"/>
    </row>
    <row r="16" spans="1:10" ht="31.5" customHeight="1">
      <c r="A16" s="95" t="s">
        <v>306</v>
      </c>
      <c r="B16" s="213" t="s">
        <v>728</v>
      </c>
      <c r="C16" s="214"/>
      <c r="D16" s="214"/>
      <c r="E16" s="214"/>
      <c r="F16" s="214"/>
      <c r="G16" s="214"/>
      <c r="H16" s="214"/>
      <c r="I16" s="214"/>
      <c r="J16" s="215"/>
    </row>
    <row r="17" spans="1:10" ht="42.95" customHeight="1">
      <c r="A17" s="184" t="s">
        <v>307</v>
      </c>
      <c r="B17" s="213" t="s">
        <v>13</v>
      </c>
      <c r="C17" s="214"/>
      <c r="D17" s="214"/>
      <c r="E17" s="214"/>
      <c r="F17" s="214"/>
      <c r="G17" s="214"/>
      <c r="H17" s="214"/>
      <c r="I17" s="214"/>
      <c r="J17" s="215"/>
    </row>
    <row r="18" spans="1:10" ht="24.6" customHeight="1">
      <c r="A18" s="184"/>
      <c r="B18" s="22" t="s">
        <v>14</v>
      </c>
      <c r="C18" s="19" t="s">
        <v>308</v>
      </c>
      <c r="D18" s="19" t="s">
        <v>309</v>
      </c>
      <c r="E18" s="19" t="s">
        <v>310</v>
      </c>
      <c r="F18" s="21" t="s">
        <v>311</v>
      </c>
      <c r="G18" s="21" t="s">
        <v>312</v>
      </c>
      <c r="H18" s="21" t="s">
        <v>313</v>
      </c>
      <c r="I18" s="21" t="s">
        <v>44</v>
      </c>
      <c r="J18" s="21" t="s">
        <v>45</v>
      </c>
    </row>
    <row r="19" spans="1:10" ht="15.75">
      <c r="A19" s="6" t="s">
        <v>314</v>
      </c>
      <c r="B19" s="20">
        <f>B20+B21+B22</f>
        <v>533098.49499999988</v>
      </c>
      <c r="C19" s="20">
        <f>C20+C21</f>
        <v>54104.299999999996</v>
      </c>
      <c r="D19" s="20">
        <f t="shared" ref="D19:J19" si="0">D20+D21</f>
        <v>55352.5</v>
      </c>
      <c r="E19" s="20">
        <f t="shared" si="0"/>
        <v>45339.899999999994</v>
      </c>
      <c r="F19" s="20">
        <f t="shared" si="0"/>
        <v>94588</v>
      </c>
      <c r="G19" s="20">
        <f>G20+G21+G22</f>
        <v>107248.20000000001</v>
      </c>
      <c r="H19" s="20">
        <f>H20+H21+H22</f>
        <v>109464.045</v>
      </c>
      <c r="I19" s="20">
        <f t="shared" si="0"/>
        <v>33382.25</v>
      </c>
      <c r="J19" s="20">
        <f t="shared" si="0"/>
        <v>33619.299999999996</v>
      </c>
    </row>
    <row r="20" spans="1:10" ht="52.5" customHeight="1">
      <c r="A20" s="6" t="s">
        <v>315</v>
      </c>
      <c r="B20" s="20">
        <f>C20+D20+E20+F20+G20+H20+I20+J20</f>
        <v>498650.29499999993</v>
      </c>
      <c r="C20" s="21">
        <f>'Приложение №13 (ПП1)'!G10</f>
        <v>54104.299999999996</v>
      </c>
      <c r="D20" s="21">
        <f>'Приложение №13 (ПП1)'!H10</f>
        <v>55352.5</v>
      </c>
      <c r="E20" s="21">
        <f>'Приложение №13 (ПП1)'!I10</f>
        <v>42149.899999999994</v>
      </c>
      <c r="F20" s="21">
        <f>'Приложение №13 (ПП1)'!J10</f>
        <v>91501.5</v>
      </c>
      <c r="G20" s="21">
        <f>'Приложение №13 (ПП1)'!K10</f>
        <v>95472</v>
      </c>
      <c r="H20" s="21">
        <f>'Приложение №13 (ПП1)'!L10</f>
        <v>93068.544999999998</v>
      </c>
      <c r="I20" s="21">
        <f>'Приложение №13 (ПП1)'!M10</f>
        <v>33382.25</v>
      </c>
      <c r="J20" s="21">
        <f>'Приложение №13 (ПП1)'!N10</f>
        <v>33619.299999999996</v>
      </c>
    </row>
    <row r="21" spans="1:10" ht="31.5">
      <c r="A21" s="6" t="s">
        <v>18</v>
      </c>
      <c r="B21" s="20">
        <f>C21+D21+E21+F21+G21+H21+I21+J21</f>
        <v>21640.1</v>
      </c>
      <c r="C21" s="21">
        <f>'Приложение №13 (ПП1)'!G11</f>
        <v>0</v>
      </c>
      <c r="D21" s="21">
        <f>'Приложение №13 (ПП1)'!H11</f>
        <v>0</v>
      </c>
      <c r="E21" s="21">
        <f>'Приложение №13 (ПП1)'!I11</f>
        <v>3190</v>
      </c>
      <c r="F21" s="21">
        <f>'Приложение №13 (ПП1)'!J11</f>
        <v>3086.5</v>
      </c>
      <c r="G21" s="21">
        <f>'Приложение №13 (ПП1)'!K11</f>
        <v>3189.1</v>
      </c>
      <c r="H21" s="21">
        <f>'Приложение №13 (ПП1)'!L11</f>
        <v>12174.5</v>
      </c>
      <c r="I21" s="21">
        <f>'Приложение №13 (ПП1)'!M11</f>
        <v>0</v>
      </c>
      <c r="J21" s="21">
        <f>'Приложение №13 (ПП1)'!N11</f>
        <v>0</v>
      </c>
    </row>
    <row r="22" spans="1:10" ht="31.5">
      <c r="A22" s="51" t="s">
        <v>398</v>
      </c>
      <c r="B22" s="20">
        <f>C22+D22+E22+F22+G22+H22+I22+J22</f>
        <v>12808.1</v>
      </c>
      <c r="C22" s="21">
        <f>'Приложение №13 (ПП1)'!G12</f>
        <v>0</v>
      </c>
      <c r="D22" s="21">
        <f>'Приложение №13 (ПП1)'!H12</f>
        <v>0</v>
      </c>
      <c r="E22" s="21">
        <f>'Приложение №13 (ПП1)'!I12</f>
        <v>0</v>
      </c>
      <c r="F22" s="21">
        <f>'Приложение №13 (ПП1)'!J12</f>
        <v>0</v>
      </c>
      <c r="G22" s="21">
        <f>'Приложение №13 (ПП1)'!K12</f>
        <v>8587.1</v>
      </c>
      <c r="H22" s="21">
        <f>'Приложение №13 (ПП1)'!L12</f>
        <v>4221</v>
      </c>
      <c r="I22" s="21">
        <f>'Приложение №13 (ПП1)'!M12</f>
        <v>0</v>
      </c>
      <c r="J22" s="21">
        <f>'Приложение №13 (ПП1)'!N12</f>
        <v>0</v>
      </c>
    </row>
    <row r="23" spans="1:10" ht="31.5" customHeight="1">
      <c r="A23" s="184" t="s">
        <v>316</v>
      </c>
      <c r="B23" s="216" t="s">
        <v>326</v>
      </c>
      <c r="C23" s="217"/>
      <c r="D23" s="217"/>
      <c r="E23" s="217"/>
      <c r="F23" s="217"/>
      <c r="G23" s="217"/>
      <c r="H23" s="217"/>
      <c r="I23" s="217"/>
      <c r="J23" s="218"/>
    </row>
    <row r="24" spans="1:10" ht="33" customHeight="1">
      <c r="A24" s="184"/>
      <c r="B24" s="216" t="s">
        <v>328</v>
      </c>
      <c r="C24" s="217"/>
      <c r="D24" s="217"/>
      <c r="E24" s="217"/>
      <c r="F24" s="217"/>
      <c r="G24" s="217"/>
      <c r="H24" s="217"/>
      <c r="I24" s="217"/>
      <c r="J24" s="218"/>
    </row>
    <row r="25" spans="1:10" ht="78.75" customHeight="1">
      <c r="A25" s="184"/>
      <c r="B25" s="216" t="s">
        <v>327</v>
      </c>
      <c r="C25" s="217"/>
      <c r="D25" s="217"/>
      <c r="E25" s="217"/>
      <c r="F25" s="217"/>
      <c r="G25" s="217"/>
      <c r="H25" s="217"/>
      <c r="I25" s="217"/>
      <c r="J25" s="218"/>
    </row>
  </sheetData>
  <mergeCells count="24">
    <mergeCell ref="B5:J5"/>
    <mergeCell ref="A1:H1"/>
    <mergeCell ref="A3:A4"/>
    <mergeCell ref="B2:J2"/>
    <mergeCell ref="B3:J3"/>
    <mergeCell ref="B4:J4"/>
    <mergeCell ref="B6:J6"/>
    <mergeCell ref="B7:J7"/>
    <mergeCell ref="B8:J8"/>
    <mergeCell ref="B9:J9"/>
    <mergeCell ref="B10:J10"/>
    <mergeCell ref="B11:J11"/>
    <mergeCell ref="B12:J12"/>
    <mergeCell ref="B13:J13"/>
    <mergeCell ref="B14:J14"/>
    <mergeCell ref="A7:A15"/>
    <mergeCell ref="B15:J15"/>
    <mergeCell ref="B16:J16"/>
    <mergeCell ref="B17:J17"/>
    <mergeCell ref="A23:A25"/>
    <mergeCell ref="A17:A18"/>
    <mergeCell ref="B23:J23"/>
    <mergeCell ref="B24:J24"/>
    <mergeCell ref="B25:J25"/>
  </mergeCells>
  <printOptions horizontalCentered="1"/>
  <pageMargins left="0.78740157480314965" right="0.39370078740157483" top="0.39370078740157483" bottom="0.39370078740157483" header="0.31496062992125984" footer="0.31496062992125984"/>
  <pageSetup paperSize="9" scale="79" fitToHeight="0" orientation="portrait" horizontalDpi="4294967295" verticalDpi="4294967295" r:id="rId1"/>
</worksheet>
</file>

<file path=xl/worksheets/sheet30.xml><?xml version="1.0" encoding="utf-8"?>
<worksheet xmlns="http://schemas.openxmlformats.org/spreadsheetml/2006/main" xmlns:r="http://schemas.openxmlformats.org/officeDocument/2006/relationships">
  <sheetPr>
    <pageSetUpPr fitToPage="1"/>
  </sheetPr>
  <dimension ref="A1:P14"/>
  <sheetViews>
    <sheetView zoomScaleNormal="100" workbookViewId="0">
      <selection activeCell="L9" sqref="L9"/>
    </sheetView>
  </sheetViews>
  <sheetFormatPr defaultRowHeight="14.25"/>
  <cols>
    <col min="1" max="1" width="4.375" customWidth="1"/>
    <col min="2" max="2" width="20.25" customWidth="1"/>
    <col min="3" max="3" width="18.25" customWidth="1"/>
    <col min="4" max="4" width="10.375" customWidth="1"/>
    <col min="5" max="5" width="12.125" customWidth="1"/>
    <col min="6" max="6" width="10.375" bestFit="1" customWidth="1"/>
    <col min="7" max="8" width="7.875" bestFit="1" customWidth="1"/>
    <col min="9" max="9" width="7.25" bestFit="1" customWidth="1"/>
    <col min="10" max="10" width="7.875" bestFit="1" customWidth="1"/>
    <col min="11" max="12" width="7.25" bestFit="1" customWidth="1"/>
    <col min="13" max="14" width="7.25" customWidth="1"/>
    <col min="15" max="15" width="18.25" customWidth="1"/>
    <col min="16" max="16" width="25.125" customWidth="1"/>
  </cols>
  <sheetData>
    <row r="1" spans="1:16" ht="39.75" customHeight="1">
      <c r="O1" s="289" t="s">
        <v>628</v>
      </c>
      <c r="P1" s="289"/>
    </row>
    <row r="2" spans="1:16" ht="18.75">
      <c r="A2" s="282" t="s">
        <v>594</v>
      </c>
      <c r="B2" s="282"/>
      <c r="C2" s="282"/>
      <c r="D2" s="282"/>
      <c r="E2" s="282"/>
      <c r="F2" s="282"/>
      <c r="G2" s="282"/>
      <c r="H2" s="282"/>
      <c r="I2" s="282"/>
      <c r="J2" s="282"/>
      <c r="K2" s="282"/>
      <c r="L2" s="282"/>
      <c r="M2" s="282"/>
      <c r="N2" s="282"/>
      <c r="O2" s="282"/>
      <c r="P2" s="282"/>
    </row>
    <row r="3" spans="1:16" ht="57.75" customHeight="1">
      <c r="A3" s="294" t="s">
        <v>471</v>
      </c>
      <c r="B3" s="294"/>
      <c r="C3" s="294"/>
      <c r="D3" s="294"/>
      <c r="E3" s="294"/>
      <c r="F3" s="294"/>
      <c r="G3" s="294"/>
      <c r="H3" s="294"/>
      <c r="I3" s="294"/>
      <c r="J3" s="294"/>
      <c r="K3" s="294"/>
      <c r="L3" s="294"/>
      <c r="M3" s="294"/>
      <c r="N3" s="294"/>
      <c r="O3" s="294"/>
      <c r="P3" s="294"/>
    </row>
    <row r="4" spans="1:16" ht="22.5">
      <c r="A4" s="284" t="s">
        <v>413</v>
      </c>
      <c r="B4" s="284"/>
      <c r="C4" s="284"/>
      <c r="D4" s="284"/>
      <c r="E4" s="284"/>
      <c r="F4" s="284"/>
      <c r="G4" s="284"/>
      <c r="H4" s="284"/>
      <c r="I4" s="284"/>
      <c r="J4" s="284"/>
      <c r="K4" s="284"/>
      <c r="L4" s="284"/>
      <c r="M4" s="284"/>
      <c r="N4" s="284"/>
      <c r="O4" s="284"/>
      <c r="P4" s="284"/>
    </row>
    <row r="6" spans="1:16" ht="27.75" customHeight="1">
      <c r="A6" s="353" t="s">
        <v>415</v>
      </c>
      <c r="B6" s="353" t="s">
        <v>595</v>
      </c>
      <c r="C6" s="353" t="s">
        <v>596</v>
      </c>
      <c r="D6" s="353" t="s">
        <v>597</v>
      </c>
      <c r="E6" s="353" t="s">
        <v>598</v>
      </c>
      <c r="F6" s="353" t="s">
        <v>599</v>
      </c>
      <c r="G6" s="354" t="s">
        <v>600</v>
      </c>
      <c r="H6" s="355"/>
      <c r="I6" s="355"/>
      <c r="J6" s="355"/>
      <c r="K6" s="355"/>
      <c r="L6" s="355"/>
      <c r="M6" s="355"/>
      <c r="N6" s="356"/>
      <c r="O6" s="353" t="s">
        <v>601</v>
      </c>
      <c r="P6" s="353" t="s">
        <v>602</v>
      </c>
    </row>
    <row r="7" spans="1:16" ht="66" customHeight="1">
      <c r="A7" s="353"/>
      <c r="B7" s="353"/>
      <c r="C7" s="353"/>
      <c r="D7" s="353"/>
      <c r="E7" s="353"/>
      <c r="F7" s="353"/>
      <c r="G7" s="37" t="s">
        <v>308</v>
      </c>
      <c r="H7" s="37" t="s">
        <v>309</v>
      </c>
      <c r="I7" s="37" t="s">
        <v>310</v>
      </c>
      <c r="J7" s="37" t="s">
        <v>311</v>
      </c>
      <c r="K7" s="37" t="s">
        <v>312</v>
      </c>
      <c r="L7" s="38" t="s">
        <v>313</v>
      </c>
      <c r="M7" s="69" t="s">
        <v>44</v>
      </c>
      <c r="N7" s="69" t="s">
        <v>45</v>
      </c>
      <c r="O7" s="353"/>
      <c r="P7" s="353"/>
    </row>
    <row r="8" spans="1:16">
      <c r="A8" s="37">
        <v>1</v>
      </c>
      <c r="B8" s="37">
        <v>2</v>
      </c>
      <c r="C8" s="37">
        <v>3</v>
      </c>
      <c r="D8" s="67">
        <v>4</v>
      </c>
      <c r="E8" s="67">
        <v>5</v>
      </c>
      <c r="F8" s="67">
        <v>6</v>
      </c>
      <c r="G8" s="67">
        <v>7</v>
      </c>
      <c r="H8" s="67">
        <v>8</v>
      </c>
      <c r="I8" s="67">
        <v>9</v>
      </c>
      <c r="J8" s="67">
        <v>10</v>
      </c>
      <c r="K8" s="67">
        <v>11</v>
      </c>
      <c r="L8" s="67">
        <v>12</v>
      </c>
      <c r="M8" s="67">
        <v>13</v>
      </c>
      <c r="N8" s="67">
        <v>14</v>
      </c>
      <c r="O8" s="67">
        <v>15</v>
      </c>
      <c r="P8" s="67">
        <v>16</v>
      </c>
    </row>
    <row r="9" spans="1:16" ht="22.5" customHeight="1">
      <c r="A9" s="353">
        <v>1</v>
      </c>
      <c r="B9" s="357" t="s">
        <v>684</v>
      </c>
      <c r="C9" s="39" t="s">
        <v>15</v>
      </c>
      <c r="D9" s="40" t="s">
        <v>605</v>
      </c>
      <c r="E9" s="42">
        <f>E10+E11</f>
        <v>25747.1</v>
      </c>
      <c r="F9" s="42">
        <f>F10+F11</f>
        <v>223197.39999999997</v>
      </c>
      <c r="G9" s="42">
        <f t="shared" ref="G9:N9" si="0">G10+G11</f>
        <v>11931.9</v>
      </c>
      <c r="H9" s="42">
        <f t="shared" si="0"/>
        <v>18427.800000000003</v>
      </c>
      <c r="I9" s="42">
        <f t="shared" si="0"/>
        <v>11173.7</v>
      </c>
      <c r="J9" s="42">
        <f t="shared" si="0"/>
        <v>88379.5</v>
      </c>
      <c r="K9" s="42">
        <f t="shared" si="0"/>
        <v>36418.9</v>
      </c>
      <c r="L9" s="42">
        <f t="shared" si="0"/>
        <v>34993.300000000003</v>
      </c>
      <c r="M9" s="42">
        <f>M10+M11</f>
        <v>21753.800000000003</v>
      </c>
      <c r="N9" s="42">
        <f t="shared" si="0"/>
        <v>118.5</v>
      </c>
      <c r="O9" s="43"/>
      <c r="P9" s="358" t="s">
        <v>630</v>
      </c>
    </row>
    <row r="10" spans="1:16" ht="54" customHeight="1">
      <c r="A10" s="353"/>
      <c r="B10" s="357"/>
      <c r="C10" s="39" t="s">
        <v>315</v>
      </c>
      <c r="D10" s="40" t="s">
        <v>513</v>
      </c>
      <c r="E10" s="46">
        <f>E13</f>
        <v>4049.1</v>
      </c>
      <c r="F10" s="42">
        <f>G10+H10+I10+J10+K10+L10+M10+N10</f>
        <v>49059.4</v>
      </c>
      <c r="G10" s="42">
        <f t="shared" ref="G10:N10" si="1">G13</f>
        <v>6578.4</v>
      </c>
      <c r="H10" s="42">
        <f t="shared" si="1"/>
        <v>7182.6</v>
      </c>
      <c r="I10" s="42">
        <f t="shared" si="1"/>
        <v>7789.7</v>
      </c>
      <c r="J10" s="42">
        <f t="shared" si="1"/>
        <v>14094.5</v>
      </c>
      <c r="K10" s="42">
        <f t="shared" si="1"/>
        <v>6316.3</v>
      </c>
      <c r="L10" s="42">
        <f t="shared" si="1"/>
        <v>5477.5</v>
      </c>
      <c r="M10" s="42">
        <f t="shared" si="1"/>
        <v>1501.9</v>
      </c>
      <c r="N10" s="42">
        <f t="shared" si="1"/>
        <v>118.5</v>
      </c>
      <c r="O10" s="38" t="s">
        <v>629</v>
      </c>
      <c r="P10" s="358"/>
    </row>
    <row r="11" spans="1:16" ht="39.75" customHeight="1">
      <c r="A11" s="353"/>
      <c r="B11" s="357"/>
      <c r="C11" s="39" t="s">
        <v>18</v>
      </c>
      <c r="D11" s="40" t="s">
        <v>513</v>
      </c>
      <c r="E11" s="46">
        <f>E14</f>
        <v>21698</v>
      </c>
      <c r="F11" s="42">
        <f>G11+H11+I11+J11+K11+L11+M11+N11</f>
        <v>174137.99999999997</v>
      </c>
      <c r="G11" s="42">
        <f t="shared" ref="G11:K11" si="2">G14</f>
        <v>5353.5</v>
      </c>
      <c r="H11" s="42">
        <f t="shared" si="2"/>
        <v>11245.2</v>
      </c>
      <c r="I11" s="42">
        <f t="shared" si="2"/>
        <v>3384</v>
      </c>
      <c r="J11" s="42">
        <f t="shared" si="2"/>
        <v>74285</v>
      </c>
      <c r="K11" s="42">
        <f t="shared" si="2"/>
        <v>30102.6</v>
      </c>
      <c r="L11" s="42">
        <f>L14</f>
        <v>29515.8</v>
      </c>
      <c r="M11" s="42">
        <f t="shared" ref="M11:N11" si="3">M14</f>
        <v>20251.900000000001</v>
      </c>
      <c r="N11" s="42">
        <f t="shared" si="3"/>
        <v>0</v>
      </c>
      <c r="O11" s="37" t="s">
        <v>513</v>
      </c>
      <c r="P11" s="358"/>
    </row>
    <row r="12" spans="1:16" ht="27.75" customHeight="1">
      <c r="A12" s="353" t="s">
        <v>607</v>
      </c>
      <c r="B12" s="360" t="s">
        <v>685</v>
      </c>
      <c r="C12" s="39" t="s">
        <v>15</v>
      </c>
      <c r="D12" s="40" t="s">
        <v>605</v>
      </c>
      <c r="E12" s="46">
        <f>E13+E14</f>
        <v>25747.1</v>
      </c>
      <c r="F12" s="42">
        <f>G12+H12+I12+J12+K12+L12+M12+N12</f>
        <v>223197.40000000002</v>
      </c>
      <c r="G12" s="46">
        <f t="shared" ref="G12:N12" si="4">G13+G14</f>
        <v>11931.9</v>
      </c>
      <c r="H12" s="46">
        <f t="shared" si="4"/>
        <v>18427.800000000003</v>
      </c>
      <c r="I12" s="46">
        <f t="shared" si="4"/>
        <v>11173.7</v>
      </c>
      <c r="J12" s="46">
        <f t="shared" si="4"/>
        <v>88379.5</v>
      </c>
      <c r="K12" s="46">
        <f t="shared" si="4"/>
        <v>36418.9</v>
      </c>
      <c r="L12" s="46">
        <f t="shared" si="4"/>
        <v>34993.300000000003</v>
      </c>
      <c r="M12" s="46">
        <f t="shared" si="4"/>
        <v>21753.800000000003</v>
      </c>
      <c r="N12" s="46">
        <f t="shared" si="4"/>
        <v>118.5</v>
      </c>
      <c r="O12" s="44"/>
      <c r="P12" s="358" t="s">
        <v>631</v>
      </c>
    </row>
    <row r="13" spans="1:16" ht="59.25" customHeight="1">
      <c r="A13" s="353"/>
      <c r="B13" s="360"/>
      <c r="C13" s="38" t="s">
        <v>315</v>
      </c>
      <c r="D13" s="37" t="s">
        <v>513</v>
      </c>
      <c r="E13" s="45">
        <v>4049.1</v>
      </c>
      <c r="F13" s="42">
        <f>G13+H13+I13+J13+K13+L13+M13+N13</f>
        <v>49059.4</v>
      </c>
      <c r="G13" s="45">
        <v>6578.4</v>
      </c>
      <c r="H13" s="45">
        <v>7182.6</v>
      </c>
      <c r="I13" s="45">
        <v>7789.7</v>
      </c>
      <c r="J13" s="45">
        <v>14094.5</v>
      </c>
      <c r="K13" s="45">
        <v>6316.3</v>
      </c>
      <c r="L13" s="45">
        <f>169.7+3621.6+1686.2</f>
        <v>5477.5</v>
      </c>
      <c r="M13" s="45">
        <f>118.5+1383.4</f>
        <v>1501.9</v>
      </c>
      <c r="N13" s="45">
        <v>118.5</v>
      </c>
      <c r="O13" s="38" t="s">
        <v>629</v>
      </c>
      <c r="P13" s="358"/>
    </row>
    <row r="14" spans="1:16" ht="42" customHeight="1">
      <c r="A14" s="353"/>
      <c r="B14" s="360"/>
      <c r="C14" s="38" t="s">
        <v>18</v>
      </c>
      <c r="D14" s="37" t="s">
        <v>513</v>
      </c>
      <c r="E14" s="45">
        <v>21698</v>
      </c>
      <c r="F14" s="42">
        <f>G14+H14+I14+J14+K14+L14+M14+N14</f>
        <v>174137.99999999997</v>
      </c>
      <c r="G14" s="45">
        <v>5353.5</v>
      </c>
      <c r="H14" s="45">
        <v>11245.2</v>
      </c>
      <c r="I14" s="45">
        <v>3384</v>
      </c>
      <c r="J14" s="45">
        <v>74285</v>
      </c>
      <c r="K14" s="45">
        <v>30102.6</v>
      </c>
      <c r="L14" s="45">
        <v>29515.8</v>
      </c>
      <c r="M14" s="45">
        <v>20251.900000000001</v>
      </c>
      <c r="N14" s="45">
        <v>0</v>
      </c>
      <c r="O14" s="37" t="s">
        <v>513</v>
      </c>
      <c r="P14" s="358"/>
    </row>
  </sheetData>
  <mergeCells count="19">
    <mergeCell ref="A12:A14"/>
    <mergeCell ref="B12:B14"/>
    <mergeCell ref="P12:P14"/>
    <mergeCell ref="O6:O7"/>
    <mergeCell ref="P6:P7"/>
    <mergeCell ref="A9:A11"/>
    <mergeCell ref="B9:B11"/>
    <mergeCell ref="P9:P11"/>
    <mergeCell ref="O1:P1"/>
    <mergeCell ref="A2:P2"/>
    <mergeCell ref="A3:P3"/>
    <mergeCell ref="A4:P4"/>
    <mergeCell ref="A6:A7"/>
    <mergeCell ref="B6:B7"/>
    <mergeCell ref="C6:C7"/>
    <mergeCell ref="D6:D7"/>
    <mergeCell ref="E6:E7"/>
    <mergeCell ref="F6:F7"/>
    <mergeCell ref="G6:N6"/>
  </mergeCells>
  <printOptions horizontalCentered="1"/>
  <pageMargins left="0.39370078740157483" right="0.39370078740157483" top="0.39370078740157483" bottom="0.39370078740157483" header="0.31496062992125984" footer="0.31496062992125984"/>
  <pageSetup paperSize="9" scale="77" fitToHeight="0" orientation="landscape" horizontalDpi="4294967295" verticalDpi="4294967295" r:id="rId1"/>
</worksheet>
</file>

<file path=xl/worksheets/sheet31.xml><?xml version="1.0" encoding="utf-8"?>
<worksheet xmlns="http://schemas.openxmlformats.org/spreadsheetml/2006/main" xmlns:r="http://schemas.openxmlformats.org/officeDocument/2006/relationships">
  <sheetPr>
    <pageSetUpPr fitToPage="1"/>
  </sheetPr>
  <dimension ref="A1:P210"/>
  <sheetViews>
    <sheetView zoomScale="90" zoomScaleNormal="90" workbookViewId="0">
      <pane xSplit="8" ySplit="7" topLeftCell="I8" activePane="bottomRight" state="frozen"/>
      <selection pane="topRight" activeCell="I1" sqref="I1"/>
      <selection pane="bottomLeft" activeCell="A8" sqref="A8"/>
      <selection pane="bottomRight" activeCell="F9" sqref="F9"/>
    </sheetView>
  </sheetViews>
  <sheetFormatPr defaultRowHeight="14.25"/>
  <cols>
    <col min="1" max="1" width="4.375" customWidth="1"/>
    <col min="2" max="2" width="20.25" customWidth="1"/>
    <col min="3" max="3" width="18.25" customWidth="1"/>
    <col min="4" max="4" width="10.375" customWidth="1"/>
    <col min="5" max="5" width="12.125" customWidth="1"/>
    <col min="6" max="6" width="10.375" bestFit="1" customWidth="1"/>
    <col min="7" max="8" width="7.875" bestFit="1" customWidth="1"/>
    <col min="9" max="9" width="13.125" customWidth="1"/>
    <col min="10" max="10" width="7.875" bestFit="1" customWidth="1"/>
    <col min="11" max="11" width="7.25" bestFit="1" customWidth="1"/>
    <col min="12" max="12" width="11.875" customWidth="1"/>
    <col min="13" max="13" width="13.625" customWidth="1"/>
    <col min="14" max="14" width="7.25" customWidth="1"/>
    <col min="15" max="15" width="18.25" customWidth="1"/>
    <col min="16" max="16" width="25.125" customWidth="1"/>
  </cols>
  <sheetData>
    <row r="1" spans="1:16" ht="39.75" customHeight="1">
      <c r="O1" s="289" t="s">
        <v>632</v>
      </c>
      <c r="P1" s="289"/>
    </row>
    <row r="2" spans="1:16" ht="18.75">
      <c r="A2" s="282" t="s">
        <v>594</v>
      </c>
      <c r="B2" s="282"/>
      <c r="C2" s="282"/>
      <c r="D2" s="282"/>
      <c r="E2" s="282"/>
      <c r="F2" s="282"/>
      <c r="G2" s="282"/>
      <c r="H2" s="282"/>
      <c r="I2" s="282"/>
      <c r="J2" s="282"/>
      <c r="K2" s="282"/>
      <c r="L2" s="282"/>
      <c r="M2" s="282"/>
      <c r="N2" s="282"/>
      <c r="O2" s="282"/>
      <c r="P2" s="282"/>
    </row>
    <row r="3" spans="1:16" ht="40.5" customHeight="1">
      <c r="A3" s="294" t="s">
        <v>766</v>
      </c>
      <c r="B3" s="294"/>
      <c r="C3" s="294"/>
      <c r="D3" s="294"/>
      <c r="E3" s="294"/>
      <c r="F3" s="294"/>
      <c r="G3" s="294"/>
      <c r="H3" s="294"/>
      <c r="I3" s="294"/>
      <c r="J3" s="294"/>
      <c r="K3" s="294"/>
      <c r="L3" s="294"/>
      <c r="M3" s="294"/>
      <c r="N3" s="294"/>
      <c r="O3" s="294"/>
      <c r="P3" s="294"/>
    </row>
    <row r="4" spans="1:16" ht="22.5">
      <c r="A4" s="284" t="s">
        <v>413</v>
      </c>
      <c r="B4" s="284"/>
      <c r="C4" s="284"/>
      <c r="D4" s="284"/>
      <c r="E4" s="284"/>
      <c r="F4" s="284"/>
      <c r="G4" s="284"/>
      <c r="H4" s="284"/>
      <c r="I4" s="284"/>
      <c r="J4" s="284"/>
      <c r="K4" s="284"/>
      <c r="L4" s="284"/>
      <c r="M4" s="284"/>
      <c r="N4" s="284"/>
      <c r="O4" s="284"/>
      <c r="P4" s="284"/>
    </row>
    <row r="6" spans="1:16" ht="27.75" customHeight="1">
      <c r="A6" s="353" t="s">
        <v>415</v>
      </c>
      <c r="B6" s="353" t="s">
        <v>595</v>
      </c>
      <c r="C6" s="353" t="s">
        <v>596</v>
      </c>
      <c r="D6" s="353" t="s">
        <v>597</v>
      </c>
      <c r="E6" s="353" t="s">
        <v>682</v>
      </c>
      <c r="F6" s="353" t="s">
        <v>599</v>
      </c>
      <c r="G6" s="361" t="s">
        <v>600</v>
      </c>
      <c r="H6" s="362"/>
      <c r="I6" s="362"/>
      <c r="J6" s="362"/>
      <c r="K6" s="362"/>
      <c r="L6" s="362"/>
      <c r="M6" s="362"/>
      <c r="N6" s="363"/>
      <c r="O6" s="353" t="s">
        <v>601</v>
      </c>
      <c r="P6" s="353" t="s">
        <v>602</v>
      </c>
    </row>
    <row r="7" spans="1:16" ht="66" customHeight="1">
      <c r="A7" s="353"/>
      <c r="B7" s="353"/>
      <c r="C7" s="353"/>
      <c r="D7" s="353"/>
      <c r="E7" s="353"/>
      <c r="F7" s="353"/>
      <c r="G7" s="37" t="s">
        <v>308</v>
      </c>
      <c r="H7" s="37" t="s">
        <v>309</v>
      </c>
      <c r="I7" s="37" t="s">
        <v>310</v>
      </c>
      <c r="J7" s="37" t="s">
        <v>311</v>
      </c>
      <c r="K7" s="37" t="s">
        <v>312</v>
      </c>
      <c r="L7" s="38" t="s">
        <v>313</v>
      </c>
      <c r="M7" s="69" t="s">
        <v>44</v>
      </c>
      <c r="N7" s="69" t="s">
        <v>45</v>
      </c>
      <c r="O7" s="353"/>
      <c r="P7" s="353"/>
    </row>
    <row r="8" spans="1:16">
      <c r="A8" s="37">
        <v>1</v>
      </c>
      <c r="B8" s="37">
        <v>2</v>
      </c>
      <c r="C8" s="67">
        <v>3</v>
      </c>
      <c r="D8" s="67">
        <v>4</v>
      </c>
      <c r="E8" s="67">
        <v>5</v>
      </c>
      <c r="F8" s="67">
        <v>6</v>
      </c>
      <c r="G8" s="67">
        <v>7</v>
      </c>
      <c r="H8" s="67">
        <v>8</v>
      </c>
      <c r="I8" s="67">
        <v>9</v>
      </c>
      <c r="J8" s="67">
        <v>10</v>
      </c>
      <c r="K8" s="67">
        <v>11</v>
      </c>
      <c r="L8" s="67">
        <v>12</v>
      </c>
      <c r="M8" s="67">
        <v>13</v>
      </c>
      <c r="N8" s="67">
        <v>14</v>
      </c>
      <c r="O8" s="67">
        <v>15</v>
      </c>
      <c r="P8" s="67">
        <v>16</v>
      </c>
    </row>
    <row r="9" spans="1:16" ht="143.44999999999999" customHeight="1">
      <c r="A9" s="353">
        <v>1</v>
      </c>
      <c r="B9" s="357" t="s">
        <v>767</v>
      </c>
      <c r="C9" s="70" t="s">
        <v>15</v>
      </c>
      <c r="D9" s="40" t="s">
        <v>683</v>
      </c>
      <c r="E9" s="42">
        <f>E10+E11</f>
        <v>24521.8</v>
      </c>
      <c r="F9" s="42">
        <f>F10+F11</f>
        <v>177340.7</v>
      </c>
      <c r="G9" s="42">
        <f>G10+G11</f>
        <v>25094.400000000001</v>
      </c>
      <c r="H9" s="42">
        <f t="shared" ref="H9:N9" si="0">H10+H11</f>
        <v>29634.9</v>
      </c>
      <c r="I9" s="42">
        <f t="shared" si="0"/>
        <v>48515.3</v>
      </c>
      <c r="J9" s="42">
        <f t="shared" si="0"/>
        <v>0</v>
      </c>
      <c r="K9" s="42">
        <f t="shared" si="0"/>
        <v>0</v>
      </c>
      <c r="L9" s="42">
        <f t="shared" si="0"/>
        <v>6061.8</v>
      </c>
      <c r="M9" s="42">
        <f t="shared" si="0"/>
        <v>68034.3</v>
      </c>
      <c r="N9" s="42">
        <f t="shared" si="0"/>
        <v>0</v>
      </c>
      <c r="O9" s="43"/>
      <c r="P9" s="358" t="s">
        <v>633</v>
      </c>
    </row>
    <row r="10" spans="1:16" ht="65.25" customHeight="1">
      <c r="A10" s="353"/>
      <c r="B10" s="357"/>
      <c r="C10" s="39" t="s">
        <v>315</v>
      </c>
      <c r="D10" s="40" t="s">
        <v>513</v>
      </c>
      <c r="E10" s="46">
        <v>2823.8</v>
      </c>
      <c r="F10" s="42">
        <f>G10+H10+I10+J10+K10+L10+M10+N10</f>
        <v>49921.1</v>
      </c>
      <c r="G10" s="46">
        <f>G13+G16+G19+G22</f>
        <v>5909.2</v>
      </c>
      <c r="H10" s="46">
        <f t="shared" ref="H10:N11" si="1">H13+H16+H19+H22</f>
        <v>7904</v>
      </c>
      <c r="I10" s="46">
        <f t="shared" si="1"/>
        <v>9980.7000000000007</v>
      </c>
      <c r="J10" s="46">
        <f t="shared" si="1"/>
        <v>0</v>
      </c>
      <c r="K10" s="46">
        <f t="shared" si="1"/>
        <v>0</v>
      </c>
      <c r="L10" s="46">
        <f t="shared" si="1"/>
        <v>3061.8</v>
      </c>
      <c r="M10" s="46">
        <f t="shared" si="1"/>
        <v>23065.399999999998</v>
      </c>
      <c r="N10" s="46">
        <f t="shared" si="1"/>
        <v>0</v>
      </c>
      <c r="O10" s="38" t="s">
        <v>603</v>
      </c>
      <c r="P10" s="358"/>
    </row>
    <row r="11" spans="1:16" ht="49.5" customHeight="1">
      <c r="A11" s="353"/>
      <c r="B11" s="357"/>
      <c r="C11" s="39" t="s">
        <v>18</v>
      </c>
      <c r="D11" s="40" t="s">
        <v>513</v>
      </c>
      <c r="E11" s="46">
        <v>21698</v>
      </c>
      <c r="F11" s="42">
        <f>G11+H11+I11+J11+K11+L11+M11+N11</f>
        <v>127419.6</v>
      </c>
      <c r="G11" s="46">
        <f>G14+G17+G20+G23</f>
        <v>19185.2</v>
      </c>
      <c r="H11" s="46">
        <f t="shared" si="1"/>
        <v>21730.9</v>
      </c>
      <c r="I11" s="46">
        <f t="shared" si="1"/>
        <v>38534.6</v>
      </c>
      <c r="J11" s="46">
        <f t="shared" si="1"/>
        <v>0</v>
      </c>
      <c r="K11" s="46">
        <f t="shared" si="1"/>
        <v>0</v>
      </c>
      <c r="L11" s="46">
        <f t="shared" si="1"/>
        <v>3000</v>
      </c>
      <c r="M11" s="42">
        <f>M14+M17+M20+M23</f>
        <v>44968.9</v>
      </c>
      <c r="N11" s="42">
        <f>N14+N17+N20+N23</f>
        <v>0</v>
      </c>
      <c r="O11" s="37" t="s">
        <v>513</v>
      </c>
      <c r="P11" s="358"/>
    </row>
    <row r="12" spans="1:16" ht="35.25" customHeight="1">
      <c r="A12" s="353" t="s">
        <v>607</v>
      </c>
      <c r="B12" s="359" t="s">
        <v>678</v>
      </c>
      <c r="C12" s="39" t="s">
        <v>15</v>
      </c>
      <c r="D12" s="40" t="s">
        <v>683</v>
      </c>
      <c r="E12" s="46">
        <f>E13+E14</f>
        <v>0</v>
      </c>
      <c r="F12" s="42">
        <f>F13+F14-0.1</f>
        <v>82823.100000000006</v>
      </c>
      <c r="G12" s="42">
        <f>G13+G14</f>
        <v>2400</v>
      </c>
      <c r="H12" s="42">
        <f t="shared" ref="H12:K12" si="2">H13+H14</f>
        <v>1634</v>
      </c>
      <c r="I12" s="42">
        <f t="shared" si="2"/>
        <v>4693.1000000000004</v>
      </c>
      <c r="J12" s="42">
        <f t="shared" si="2"/>
        <v>0</v>
      </c>
      <c r="K12" s="42">
        <f t="shared" si="2"/>
        <v>0</v>
      </c>
      <c r="L12" s="42">
        <f>L13+L14</f>
        <v>6061.8</v>
      </c>
      <c r="M12" s="42">
        <f>M13+M14</f>
        <v>68034.3</v>
      </c>
      <c r="N12" s="42">
        <f>N13+N14</f>
        <v>0</v>
      </c>
      <c r="O12" s="44"/>
      <c r="P12" s="358" t="s">
        <v>634</v>
      </c>
    </row>
    <row r="13" spans="1:16" ht="59.25" customHeight="1">
      <c r="A13" s="353"/>
      <c r="B13" s="359"/>
      <c r="C13" s="38" t="s">
        <v>315</v>
      </c>
      <c r="D13" s="37" t="s">
        <v>513</v>
      </c>
      <c r="E13" s="45">
        <v>0</v>
      </c>
      <c r="F13" s="42">
        <f>G13+H13+I13+J13+K13+L13+M13+N13</f>
        <v>34854.300000000003</v>
      </c>
      <c r="G13" s="45">
        <v>2400</v>
      </c>
      <c r="H13" s="45">
        <v>1634</v>
      </c>
      <c r="I13" s="45">
        <v>4693.1000000000004</v>
      </c>
      <c r="J13" s="45">
        <v>0</v>
      </c>
      <c r="K13" s="45">
        <v>0</v>
      </c>
      <c r="L13" s="45">
        <f>2143.3+918.5</f>
        <v>3061.8</v>
      </c>
      <c r="M13" s="45">
        <f>19146.8+3918.5+0.1</f>
        <v>23065.399999999998</v>
      </c>
      <c r="N13" s="45">
        <v>0</v>
      </c>
      <c r="O13" s="38" t="s">
        <v>603</v>
      </c>
      <c r="P13" s="358"/>
    </row>
    <row r="14" spans="1:16" ht="48.75" customHeight="1">
      <c r="A14" s="353"/>
      <c r="B14" s="359"/>
      <c r="C14" s="38" t="s">
        <v>18</v>
      </c>
      <c r="D14" s="37" t="s">
        <v>513</v>
      </c>
      <c r="E14" s="45">
        <v>0</v>
      </c>
      <c r="F14" s="42">
        <f>G14+H14+I14+J14+K14+L14+M14+N14</f>
        <v>47968.9</v>
      </c>
      <c r="G14" s="45">
        <v>0</v>
      </c>
      <c r="H14" s="45">
        <v>0</v>
      </c>
      <c r="I14" s="45">
        <v>0</v>
      </c>
      <c r="J14" s="45">
        <v>0</v>
      </c>
      <c r="K14" s="45">
        <v>0</v>
      </c>
      <c r="L14" s="45">
        <v>3000</v>
      </c>
      <c r="M14" s="45">
        <v>44968.9</v>
      </c>
      <c r="N14" s="45">
        <v>0</v>
      </c>
      <c r="O14" s="37" t="s">
        <v>513</v>
      </c>
      <c r="P14" s="358"/>
    </row>
    <row r="15" spans="1:16" ht="35.25" customHeight="1">
      <c r="A15" s="353" t="s">
        <v>609</v>
      </c>
      <c r="B15" s="359" t="s">
        <v>679</v>
      </c>
      <c r="C15" s="39" t="s">
        <v>15</v>
      </c>
      <c r="D15" s="40" t="s">
        <v>683</v>
      </c>
      <c r="E15" s="46">
        <v>2823.8</v>
      </c>
      <c r="F15" s="42">
        <f>F16+F17</f>
        <v>22694.400000000001</v>
      </c>
      <c r="G15" s="42">
        <f t="shared" ref="G15:L15" si="3">G16+G17</f>
        <v>22694.400000000001</v>
      </c>
      <c r="H15" s="42">
        <f t="shared" si="3"/>
        <v>0</v>
      </c>
      <c r="I15" s="42">
        <f t="shared" si="3"/>
        <v>0</v>
      </c>
      <c r="J15" s="42">
        <f t="shared" si="3"/>
        <v>0</v>
      </c>
      <c r="K15" s="42">
        <f t="shared" si="3"/>
        <v>0</v>
      </c>
      <c r="L15" s="42">
        <f t="shared" si="3"/>
        <v>0</v>
      </c>
      <c r="M15" s="42">
        <f>M16+M17</f>
        <v>0</v>
      </c>
      <c r="N15" s="42">
        <f t="shared" ref="N15:N18" si="4">N16+N17</f>
        <v>0</v>
      </c>
      <c r="O15" s="44"/>
      <c r="P15" s="358" t="s">
        <v>635</v>
      </c>
    </row>
    <row r="16" spans="1:16" ht="54" customHeight="1">
      <c r="A16" s="353"/>
      <c r="B16" s="359"/>
      <c r="C16" s="38" t="s">
        <v>315</v>
      </c>
      <c r="D16" s="37" t="s">
        <v>513</v>
      </c>
      <c r="E16" s="45">
        <v>0</v>
      </c>
      <c r="F16" s="42">
        <f>G16+H16+I16+J16+K16+L16+M16+N16</f>
        <v>3509.2</v>
      </c>
      <c r="G16" s="45">
        <v>3509.2</v>
      </c>
      <c r="H16" s="45">
        <v>0</v>
      </c>
      <c r="I16" s="45">
        <v>0</v>
      </c>
      <c r="J16" s="45">
        <v>0</v>
      </c>
      <c r="K16" s="45">
        <v>0</v>
      </c>
      <c r="L16" s="45">
        <v>0</v>
      </c>
      <c r="M16" s="45">
        <v>0</v>
      </c>
      <c r="N16" s="45">
        <v>0</v>
      </c>
      <c r="O16" s="38" t="s">
        <v>603</v>
      </c>
      <c r="P16" s="358"/>
    </row>
    <row r="17" spans="1:16" ht="49.5" customHeight="1">
      <c r="A17" s="353"/>
      <c r="B17" s="359"/>
      <c r="C17" s="38" t="s">
        <v>18</v>
      </c>
      <c r="D17" s="37" t="s">
        <v>513</v>
      </c>
      <c r="E17" s="45">
        <v>0</v>
      </c>
      <c r="F17" s="42">
        <f>G17+H17+I17+J17+K17+L17+M17+N17</f>
        <v>19185.2</v>
      </c>
      <c r="G17" s="45">
        <v>19185.2</v>
      </c>
      <c r="H17" s="45">
        <v>0</v>
      </c>
      <c r="I17" s="45">
        <v>0</v>
      </c>
      <c r="J17" s="45">
        <v>0</v>
      </c>
      <c r="K17" s="45">
        <v>0</v>
      </c>
      <c r="L17" s="45">
        <v>0</v>
      </c>
      <c r="M17" s="45">
        <v>0</v>
      </c>
      <c r="N17" s="45">
        <v>0</v>
      </c>
      <c r="O17" s="37" t="s">
        <v>513</v>
      </c>
      <c r="P17" s="358"/>
    </row>
    <row r="18" spans="1:16" ht="24.75" customHeight="1">
      <c r="A18" s="353" t="s">
        <v>610</v>
      </c>
      <c r="B18" s="359" t="s">
        <v>680</v>
      </c>
      <c r="C18" s="39" t="s">
        <v>15</v>
      </c>
      <c r="D18" s="40" t="s">
        <v>683</v>
      </c>
      <c r="E18" s="46">
        <f t="shared" ref="E18:L18" si="5">E19+E20</f>
        <v>0</v>
      </c>
      <c r="F18" s="42">
        <f>F19+F20</f>
        <v>3270</v>
      </c>
      <c r="G18" s="42">
        <f t="shared" si="5"/>
        <v>0</v>
      </c>
      <c r="H18" s="42">
        <f t="shared" si="5"/>
        <v>3270</v>
      </c>
      <c r="I18" s="42">
        <f t="shared" si="5"/>
        <v>0</v>
      </c>
      <c r="J18" s="42">
        <f t="shared" si="5"/>
        <v>0</v>
      </c>
      <c r="K18" s="42">
        <f t="shared" si="5"/>
        <v>0</v>
      </c>
      <c r="L18" s="42">
        <f t="shared" si="5"/>
        <v>0</v>
      </c>
      <c r="M18" s="42">
        <f t="shared" ref="M18" si="6">M19+M20</f>
        <v>0</v>
      </c>
      <c r="N18" s="42">
        <f t="shared" si="4"/>
        <v>0</v>
      </c>
      <c r="O18" s="44"/>
      <c r="P18" s="358" t="s">
        <v>636</v>
      </c>
    </row>
    <row r="19" spans="1:16" ht="57.75" customHeight="1">
      <c r="A19" s="353"/>
      <c r="B19" s="359"/>
      <c r="C19" s="38" t="s">
        <v>315</v>
      </c>
      <c r="D19" s="37" t="s">
        <v>513</v>
      </c>
      <c r="E19" s="45">
        <v>0</v>
      </c>
      <c r="F19" s="42">
        <f>G19+H19+I19+J19+K19+L19+M19+N19</f>
        <v>3270</v>
      </c>
      <c r="G19" s="45">
        <v>0</v>
      </c>
      <c r="H19" s="45">
        <v>3270</v>
      </c>
      <c r="I19" s="45">
        <v>0</v>
      </c>
      <c r="J19" s="45">
        <v>0</v>
      </c>
      <c r="K19" s="45">
        <v>0</v>
      </c>
      <c r="L19" s="45">
        <v>0</v>
      </c>
      <c r="M19" s="45">
        <v>0</v>
      </c>
      <c r="N19" s="45">
        <v>0</v>
      </c>
      <c r="O19" s="38" t="s">
        <v>603</v>
      </c>
      <c r="P19" s="358"/>
    </row>
    <row r="20" spans="1:16" ht="30" customHeight="1">
      <c r="A20" s="353"/>
      <c r="B20" s="359"/>
      <c r="C20" s="38" t="s">
        <v>18</v>
      </c>
      <c r="D20" s="37" t="s">
        <v>513</v>
      </c>
      <c r="E20" s="45">
        <v>0</v>
      </c>
      <c r="F20" s="42">
        <f>G20+H20+I20+J20+K20+L20+M20+N20</f>
        <v>0</v>
      </c>
      <c r="G20" s="45">
        <v>0</v>
      </c>
      <c r="H20" s="45">
        <v>0</v>
      </c>
      <c r="I20" s="45">
        <v>0</v>
      </c>
      <c r="J20" s="45">
        <v>0</v>
      </c>
      <c r="K20" s="45">
        <v>0</v>
      </c>
      <c r="L20" s="45">
        <v>0</v>
      </c>
      <c r="M20" s="45">
        <v>0</v>
      </c>
      <c r="N20" s="45">
        <v>0</v>
      </c>
      <c r="O20" s="37" t="s">
        <v>513</v>
      </c>
      <c r="P20" s="358"/>
    </row>
    <row r="21" spans="1:16" ht="46.5" customHeight="1">
      <c r="A21" s="353" t="s">
        <v>611</v>
      </c>
      <c r="B21" s="359" t="s">
        <v>681</v>
      </c>
      <c r="C21" s="39" t="s">
        <v>15</v>
      </c>
      <c r="D21" s="40" t="s">
        <v>683</v>
      </c>
      <c r="E21" s="46">
        <f>E22+E23</f>
        <v>0</v>
      </c>
      <c r="F21" s="42">
        <f>F22+F23</f>
        <v>68553.100000000006</v>
      </c>
      <c r="G21" s="42">
        <f>G22+G23</f>
        <v>0</v>
      </c>
      <c r="H21" s="42">
        <f>H22+H23</f>
        <v>24730.9</v>
      </c>
      <c r="I21" s="42">
        <f>I22+I23</f>
        <v>43822.2</v>
      </c>
      <c r="J21" s="42">
        <f t="shared" ref="J21:N21" si="7">J22+J23</f>
        <v>0</v>
      </c>
      <c r="K21" s="42">
        <f t="shared" si="7"/>
        <v>0</v>
      </c>
      <c r="L21" s="42">
        <f t="shared" si="7"/>
        <v>0</v>
      </c>
      <c r="M21" s="42">
        <f t="shared" si="7"/>
        <v>0</v>
      </c>
      <c r="N21" s="42">
        <f t="shared" si="7"/>
        <v>0</v>
      </c>
      <c r="O21" s="44"/>
      <c r="P21" s="358" t="s">
        <v>637</v>
      </c>
    </row>
    <row r="22" spans="1:16" ht="36">
      <c r="A22" s="353"/>
      <c r="B22" s="359"/>
      <c r="C22" s="38" t="s">
        <v>315</v>
      </c>
      <c r="D22" s="37" t="s">
        <v>513</v>
      </c>
      <c r="E22" s="45">
        <v>0</v>
      </c>
      <c r="F22" s="42">
        <f>G22+H22+I22+J22+K22+L22+M22+N22</f>
        <v>8287.6</v>
      </c>
      <c r="G22" s="45">
        <v>0</v>
      </c>
      <c r="H22" s="45">
        <v>3000</v>
      </c>
      <c r="I22" s="45">
        <v>5287.6</v>
      </c>
      <c r="J22" s="45">
        <v>0</v>
      </c>
      <c r="K22" s="45">
        <v>0</v>
      </c>
      <c r="L22" s="45">
        <v>0</v>
      </c>
      <c r="M22" s="45">
        <v>0</v>
      </c>
      <c r="N22" s="45">
        <v>0</v>
      </c>
      <c r="O22" s="38" t="s">
        <v>603</v>
      </c>
      <c r="P22" s="358"/>
    </row>
    <row r="23" spans="1:16" ht="66" customHeight="1">
      <c r="A23" s="353"/>
      <c r="B23" s="359"/>
      <c r="C23" s="38" t="s">
        <v>18</v>
      </c>
      <c r="D23" s="37" t="s">
        <v>513</v>
      </c>
      <c r="E23" s="45">
        <v>0</v>
      </c>
      <c r="F23" s="42">
        <f>G23+H23+I23+J23+K23+L23+M23+N23</f>
        <v>60265.5</v>
      </c>
      <c r="G23" s="45">
        <v>0</v>
      </c>
      <c r="H23" s="45">
        <v>21730.9</v>
      </c>
      <c r="I23" s="45">
        <v>38534.6</v>
      </c>
      <c r="J23" s="45">
        <v>0</v>
      </c>
      <c r="K23" s="45">
        <v>0</v>
      </c>
      <c r="L23" s="45">
        <v>0</v>
      </c>
      <c r="M23" s="45">
        <v>0</v>
      </c>
      <c r="N23" s="45">
        <v>0</v>
      </c>
      <c r="O23" s="37" t="s">
        <v>513</v>
      </c>
      <c r="P23" s="358"/>
    </row>
    <row r="210" spans="5:5">
      <c r="E210" s="48"/>
    </row>
  </sheetData>
  <mergeCells count="28">
    <mergeCell ref="A21:A23"/>
    <mergeCell ref="B21:B23"/>
    <mergeCell ref="P21:P23"/>
    <mergeCell ref="A15:A17"/>
    <mergeCell ref="B15:B17"/>
    <mergeCell ref="P15:P17"/>
    <mergeCell ref="A18:A20"/>
    <mergeCell ref="B18:B20"/>
    <mergeCell ref="P18:P20"/>
    <mergeCell ref="A9:A11"/>
    <mergeCell ref="B9:B11"/>
    <mergeCell ref="P9:P11"/>
    <mergeCell ref="A12:A14"/>
    <mergeCell ref="B12:B14"/>
    <mergeCell ref="P12:P14"/>
    <mergeCell ref="O1:P1"/>
    <mergeCell ref="A2:P2"/>
    <mergeCell ref="A3:P3"/>
    <mergeCell ref="A4:P4"/>
    <mergeCell ref="A6:A7"/>
    <mergeCell ref="B6:B7"/>
    <mergeCell ref="C6:C7"/>
    <mergeCell ref="D6:D7"/>
    <mergeCell ref="E6:E7"/>
    <mergeCell ref="F6:F7"/>
    <mergeCell ref="O6:O7"/>
    <mergeCell ref="P6:P7"/>
    <mergeCell ref="G6:N6"/>
  </mergeCells>
  <printOptions horizontalCentered="1"/>
  <pageMargins left="0.39370078740157483" right="0.39370078740157483" top="0.39370078740157483" bottom="0.39370078740157483" header="0.31496062992125984" footer="0.31496062992125984"/>
  <pageSetup paperSize="9" scale="70" fitToHeight="0" orientation="landscape" horizontalDpi="4294967295" verticalDpi="4294967295" r:id="rId1"/>
  <legacyDrawing r:id="rId2"/>
</worksheet>
</file>

<file path=xl/worksheets/sheet32.xml><?xml version="1.0" encoding="utf-8"?>
<worksheet xmlns="http://schemas.openxmlformats.org/spreadsheetml/2006/main" xmlns:r="http://schemas.openxmlformats.org/officeDocument/2006/relationships">
  <sheetPr>
    <tabColor theme="0"/>
    <pageSetUpPr fitToPage="1"/>
  </sheetPr>
  <dimension ref="A1:P20"/>
  <sheetViews>
    <sheetView zoomScaleNormal="100" workbookViewId="0">
      <pane xSplit="7" ySplit="7" topLeftCell="H14" activePane="bottomRight" state="frozen"/>
      <selection pane="topRight" activeCell="H1" sqref="H1"/>
      <selection pane="bottomLeft" activeCell="A8" sqref="A8"/>
      <selection pane="bottomRight" activeCell="F9" sqref="F9"/>
    </sheetView>
  </sheetViews>
  <sheetFormatPr defaultRowHeight="14.25"/>
  <cols>
    <col min="1" max="1" width="4.375" customWidth="1"/>
    <col min="2" max="2" width="20.25" customWidth="1"/>
    <col min="3" max="3" width="18.25" customWidth="1"/>
    <col min="4" max="4" width="10.375" customWidth="1"/>
    <col min="5" max="5" width="12.125" customWidth="1"/>
    <col min="6" max="6" width="10.375" bestFit="1" customWidth="1"/>
    <col min="7" max="7" width="8.875" customWidth="1"/>
    <col min="8" max="8" width="10.125" customWidth="1"/>
    <col min="9" max="9" width="10.375" customWidth="1"/>
    <col min="10" max="10" width="9" customWidth="1"/>
    <col min="11" max="11" width="9.375" customWidth="1"/>
    <col min="12" max="12" width="9" customWidth="1"/>
    <col min="13" max="13" width="8.75" customWidth="1"/>
    <col min="14" max="14" width="7.25" customWidth="1"/>
    <col min="15" max="15" width="15.375" customWidth="1"/>
    <col min="16" max="16" width="21.625" customWidth="1"/>
  </cols>
  <sheetData>
    <row r="1" spans="1:16" ht="39.75" customHeight="1">
      <c r="O1" s="289" t="s">
        <v>638</v>
      </c>
      <c r="P1" s="289"/>
    </row>
    <row r="2" spans="1:16" ht="18.75">
      <c r="A2" s="282" t="s">
        <v>594</v>
      </c>
      <c r="B2" s="282"/>
      <c r="C2" s="282"/>
      <c r="D2" s="282"/>
      <c r="E2" s="282"/>
      <c r="F2" s="282"/>
      <c r="G2" s="282"/>
      <c r="H2" s="282"/>
      <c r="I2" s="282"/>
      <c r="J2" s="282"/>
      <c r="K2" s="282"/>
      <c r="L2" s="282"/>
      <c r="M2" s="282"/>
      <c r="N2" s="282"/>
      <c r="O2" s="282"/>
      <c r="P2" s="282"/>
    </row>
    <row r="3" spans="1:16" ht="27" customHeight="1">
      <c r="A3" s="294" t="s">
        <v>478</v>
      </c>
      <c r="B3" s="294"/>
      <c r="C3" s="294"/>
      <c r="D3" s="294"/>
      <c r="E3" s="294"/>
      <c r="F3" s="294"/>
      <c r="G3" s="294"/>
      <c r="H3" s="294"/>
      <c r="I3" s="294"/>
      <c r="J3" s="294"/>
      <c r="K3" s="294"/>
      <c r="L3" s="294"/>
      <c r="M3" s="294"/>
      <c r="N3" s="294"/>
      <c r="O3" s="294"/>
      <c r="P3" s="294"/>
    </row>
    <row r="4" spans="1:16" ht="14.25" customHeight="1">
      <c r="A4" s="284" t="s">
        <v>413</v>
      </c>
      <c r="B4" s="284"/>
      <c r="C4" s="284"/>
      <c r="D4" s="284"/>
      <c r="E4" s="284"/>
      <c r="F4" s="284"/>
      <c r="G4" s="284"/>
      <c r="H4" s="284"/>
      <c r="I4" s="284"/>
      <c r="J4" s="284"/>
      <c r="K4" s="284"/>
      <c r="L4" s="284"/>
      <c r="M4" s="284"/>
      <c r="N4" s="284"/>
      <c r="O4" s="284"/>
      <c r="P4" s="284"/>
    </row>
    <row r="6" spans="1:16" ht="27.75" customHeight="1">
      <c r="A6" s="353" t="s">
        <v>415</v>
      </c>
      <c r="B6" s="353" t="s">
        <v>595</v>
      </c>
      <c r="C6" s="353" t="s">
        <v>596</v>
      </c>
      <c r="D6" s="353" t="s">
        <v>597</v>
      </c>
      <c r="E6" s="353" t="s">
        <v>598</v>
      </c>
      <c r="F6" s="353" t="s">
        <v>599</v>
      </c>
      <c r="G6" s="354" t="s">
        <v>600</v>
      </c>
      <c r="H6" s="355"/>
      <c r="I6" s="355"/>
      <c r="J6" s="355"/>
      <c r="K6" s="355"/>
      <c r="L6" s="355"/>
      <c r="M6" s="355"/>
      <c r="N6" s="356"/>
      <c r="O6" s="353" t="s">
        <v>601</v>
      </c>
      <c r="P6" s="353" t="s">
        <v>602</v>
      </c>
    </row>
    <row r="7" spans="1:16" ht="66" customHeight="1">
      <c r="A7" s="353"/>
      <c r="B7" s="353"/>
      <c r="C7" s="353"/>
      <c r="D7" s="353"/>
      <c r="E7" s="353"/>
      <c r="F7" s="353"/>
      <c r="G7" s="37" t="s">
        <v>309</v>
      </c>
      <c r="H7" s="37" t="s">
        <v>310</v>
      </c>
      <c r="I7" s="37" t="s">
        <v>311</v>
      </c>
      <c r="J7" s="37" t="s">
        <v>312</v>
      </c>
      <c r="K7" s="37" t="s">
        <v>313</v>
      </c>
      <c r="L7" s="37" t="s">
        <v>44</v>
      </c>
      <c r="M7" s="37" t="s">
        <v>45</v>
      </c>
      <c r="N7" s="37" t="s">
        <v>46</v>
      </c>
      <c r="O7" s="353"/>
      <c r="P7" s="353"/>
    </row>
    <row r="8" spans="1:16">
      <c r="A8" s="37">
        <v>1</v>
      </c>
      <c r="B8" s="37">
        <v>2</v>
      </c>
      <c r="C8" s="37">
        <v>3</v>
      </c>
      <c r="D8" s="37">
        <v>4</v>
      </c>
      <c r="E8" s="37">
        <v>5</v>
      </c>
      <c r="F8" s="37">
        <v>6</v>
      </c>
      <c r="G8" s="37">
        <v>7</v>
      </c>
      <c r="H8" s="37">
        <v>8</v>
      </c>
      <c r="I8" s="37">
        <v>9</v>
      </c>
      <c r="J8" s="37">
        <v>10</v>
      </c>
      <c r="K8" s="37">
        <v>11</v>
      </c>
      <c r="L8" s="37">
        <v>12</v>
      </c>
      <c r="M8" s="37">
        <v>13</v>
      </c>
      <c r="N8" s="37">
        <v>14</v>
      </c>
      <c r="O8" s="37">
        <v>15</v>
      </c>
      <c r="P8" s="37">
        <v>16</v>
      </c>
    </row>
    <row r="9" spans="1:16" ht="22.5" customHeight="1">
      <c r="A9" s="353">
        <v>1</v>
      </c>
      <c r="B9" s="357" t="s">
        <v>641</v>
      </c>
      <c r="C9" s="39" t="s">
        <v>15</v>
      </c>
      <c r="D9" s="40" t="s">
        <v>640</v>
      </c>
      <c r="E9" s="169">
        <v>0</v>
      </c>
      <c r="F9" s="168">
        <f>F10+F11+F12+0.1</f>
        <v>238673.74000000002</v>
      </c>
      <c r="G9" s="168">
        <f t="shared" ref="G9:N9" si="0">G10+G11+G12</f>
        <v>52700</v>
      </c>
      <c r="H9" s="168">
        <f t="shared" si="0"/>
        <v>28700</v>
      </c>
      <c r="I9" s="168">
        <f t="shared" si="0"/>
        <v>49685</v>
      </c>
      <c r="J9" s="168">
        <f t="shared" si="0"/>
        <v>37005.5</v>
      </c>
      <c r="K9" s="168">
        <f>K10+K11+K12+0.1</f>
        <v>65183.24</v>
      </c>
      <c r="L9" s="168">
        <f t="shared" si="0"/>
        <v>2700</v>
      </c>
      <c r="M9" s="168">
        <f t="shared" si="0"/>
        <v>2700</v>
      </c>
      <c r="N9" s="168">
        <f t="shared" si="0"/>
        <v>0</v>
      </c>
      <c r="O9" s="43"/>
      <c r="P9" s="358"/>
    </row>
    <row r="10" spans="1:16" ht="83.25" customHeight="1">
      <c r="A10" s="353"/>
      <c r="B10" s="357"/>
      <c r="C10" s="39" t="s">
        <v>315</v>
      </c>
      <c r="D10" s="40" t="s">
        <v>513</v>
      </c>
      <c r="E10" s="167">
        <v>0</v>
      </c>
      <c r="F10" s="168">
        <f>G10+H10+I10+J10+K10+L10+M10+N10</f>
        <v>25478.85</v>
      </c>
      <c r="G10" s="168">
        <f>G14+G18</f>
        <v>2700</v>
      </c>
      <c r="H10" s="168">
        <f t="shared" ref="H10:N12" si="1">H14+H18</f>
        <v>2700</v>
      </c>
      <c r="I10" s="168">
        <f t="shared" si="1"/>
        <v>3685</v>
      </c>
      <c r="J10" s="168">
        <f t="shared" si="1"/>
        <v>6429.5</v>
      </c>
      <c r="K10" s="168">
        <f t="shared" si="1"/>
        <v>4564.3500000000004</v>
      </c>
      <c r="L10" s="168">
        <f t="shared" si="1"/>
        <v>2700</v>
      </c>
      <c r="M10" s="168">
        <f t="shared" si="1"/>
        <v>2700</v>
      </c>
      <c r="N10" s="168">
        <f t="shared" si="1"/>
        <v>0</v>
      </c>
      <c r="O10" s="153" t="s">
        <v>603</v>
      </c>
      <c r="P10" s="358"/>
    </row>
    <row r="11" spans="1:16" ht="39.75" customHeight="1">
      <c r="A11" s="353"/>
      <c r="B11" s="357"/>
      <c r="C11" s="68" t="s">
        <v>18</v>
      </c>
      <c r="D11" s="40" t="s">
        <v>513</v>
      </c>
      <c r="E11" s="167">
        <v>0</v>
      </c>
      <c r="F11" s="168">
        <f>G11+H11+I11+J11+K11+L11+M11+N11</f>
        <v>161474.87</v>
      </c>
      <c r="G11" s="168">
        <f>G15+G19</f>
        <v>34500</v>
      </c>
      <c r="H11" s="168">
        <f t="shared" si="1"/>
        <v>19942</v>
      </c>
      <c r="I11" s="168">
        <f t="shared" si="1"/>
        <v>29808</v>
      </c>
      <c r="J11" s="168">
        <f t="shared" si="1"/>
        <v>25992.3</v>
      </c>
      <c r="K11" s="168">
        <f>K15+K19</f>
        <v>51232.57</v>
      </c>
      <c r="L11" s="168">
        <f t="shared" si="1"/>
        <v>0</v>
      </c>
      <c r="M11" s="168">
        <f t="shared" si="1"/>
        <v>0</v>
      </c>
      <c r="N11" s="168">
        <f t="shared" si="1"/>
        <v>0</v>
      </c>
      <c r="O11" s="152" t="s">
        <v>513</v>
      </c>
      <c r="P11" s="358"/>
    </row>
    <row r="12" spans="1:16" ht="43.5" customHeight="1">
      <c r="A12" s="353"/>
      <c r="B12" s="357"/>
      <c r="C12" s="69" t="s">
        <v>639</v>
      </c>
      <c r="D12" s="40" t="s">
        <v>513</v>
      </c>
      <c r="E12" s="167">
        <v>0</v>
      </c>
      <c r="F12" s="168">
        <f>G12+H12+I12+J12+K12+L12+M12+N12</f>
        <v>51719.92</v>
      </c>
      <c r="G12" s="168">
        <f>G16+G20</f>
        <v>15500</v>
      </c>
      <c r="H12" s="168">
        <f>H16+H20</f>
        <v>6058</v>
      </c>
      <c r="I12" s="168">
        <f>I16+I20</f>
        <v>16192</v>
      </c>
      <c r="J12" s="168">
        <f>J16+J20</f>
        <v>4583.7</v>
      </c>
      <c r="K12" s="168">
        <f>K16+K20</f>
        <v>9386.2199999999993</v>
      </c>
      <c r="L12" s="168">
        <f>L16+L20</f>
        <v>0</v>
      </c>
      <c r="M12" s="168">
        <f t="shared" si="1"/>
        <v>0</v>
      </c>
      <c r="N12" s="168">
        <f t="shared" si="1"/>
        <v>0</v>
      </c>
      <c r="O12" s="152" t="s">
        <v>513</v>
      </c>
      <c r="P12" s="358"/>
    </row>
    <row r="13" spans="1:16">
      <c r="A13" s="353" t="s">
        <v>607</v>
      </c>
      <c r="B13" s="360" t="s">
        <v>642</v>
      </c>
      <c r="C13" s="39" t="s">
        <v>15</v>
      </c>
      <c r="D13" s="40" t="s">
        <v>640</v>
      </c>
      <c r="E13" s="169">
        <v>0</v>
      </c>
      <c r="F13" s="170">
        <f>F14+F15+F16+0.1</f>
        <v>97954.540000000008</v>
      </c>
      <c r="G13" s="170">
        <f t="shared" ref="G13:N13" si="2">G14+G15+G16</f>
        <v>17566.599999999999</v>
      </c>
      <c r="H13" s="170">
        <f t="shared" si="2"/>
        <v>3815.7000000000003</v>
      </c>
      <c r="I13" s="170">
        <f t="shared" si="2"/>
        <v>19885</v>
      </c>
      <c r="J13" s="170">
        <f t="shared" si="2"/>
        <v>19062.599999999999</v>
      </c>
      <c r="K13" s="170">
        <f>K14+K15+K16+0.1</f>
        <v>32224.639999999999</v>
      </c>
      <c r="L13" s="170">
        <f t="shared" si="2"/>
        <v>2700</v>
      </c>
      <c r="M13" s="170">
        <f t="shared" si="2"/>
        <v>2700</v>
      </c>
      <c r="N13" s="170">
        <f t="shared" si="2"/>
        <v>0</v>
      </c>
      <c r="O13" s="44"/>
      <c r="P13" s="358"/>
    </row>
    <row r="14" spans="1:16" ht="71.25" customHeight="1">
      <c r="A14" s="353"/>
      <c r="B14" s="360"/>
      <c r="C14" s="38" t="s">
        <v>315</v>
      </c>
      <c r="D14" s="37" t="s">
        <v>513</v>
      </c>
      <c r="E14" s="167">
        <v>0</v>
      </c>
      <c r="F14" s="168">
        <f>G14+H14+I14+J14+K14+L14+M14+N14</f>
        <v>16120.150000000001</v>
      </c>
      <c r="G14" s="171">
        <v>900</v>
      </c>
      <c r="H14" s="171">
        <v>359</v>
      </c>
      <c r="I14" s="171">
        <v>2032.8</v>
      </c>
      <c r="J14" s="171">
        <v>5172.6000000000004</v>
      </c>
      <c r="K14" s="171">
        <f>2255.75+3000-3000</f>
        <v>2255.75</v>
      </c>
      <c r="L14" s="171">
        <v>2700</v>
      </c>
      <c r="M14" s="171">
        <v>2700</v>
      </c>
      <c r="N14" s="171">
        <v>0</v>
      </c>
      <c r="O14" s="153" t="s">
        <v>603</v>
      </c>
      <c r="P14" s="358"/>
    </row>
    <row r="15" spans="1:16" ht="26.25" customHeight="1">
      <c r="A15" s="353"/>
      <c r="B15" s="360"/>
      <c r="C15" s="38" t="s">
        <v>18</v>
      </c>
      <c r="D15" s="37" t="s">
        <v>513</v>
      </c>
      <c r="E15" s="167">
        <v>0</v>
      </c>
      <c r="F15" s="168">
        <f>G15+H15+I15+J15+K15+L15+M15+N15</f>
        <v>55608.37</v>
      </c>
      <c r="G15" s="171">
        <v>11500</v>
      </c>
      <c r="H15" s="171">
        <v>2651.3</v>
      </c>
      <c r="I15" s="171">
        <v>11568.2</v>
      </c>
      <c r="J15" s="171">
        <v>9306.2999999999993</v>
      </c>
      <c r="K15" s="171">
        <v>20582.57</v>
      </c>
      <c r="L15" s="171">
        <v>0</v>
      </c>
      <c r="M15" s="171">
        <v>0</v>
      </c>
      <c r="N15" s="171">
        <v>0</v>
      </c>
      <c r="O15" s="152" t="s">
        <v>513</v>
      </c>
      <c r="P15" s="358"/>
    </row>
    <row r="16" spans="1:16" ht="24">
      <c r="A16" s="353"/>
      <c r="B16" s="360"/>
      <c r="C16" s="38" t="s">
        <v>639</v>
      </c>
      <c r="D16" s="37" t="s">
        <v>513</v>
      </c>
      <c r="E16" s="167">
        <v>0</v>
      </c>
      <c r="F16" s="168">
        <f>G16+H16+I16+J16+K16+L16+M16+N16</f>
        <v>26225.919999999998</v>
      </c>
      <c r="G16" s="171">
        <v>5166.6000000000004</v>
      </c>
      <c r="H16" s="171">
        <v>805.4</v>
      </c>
      <c r="I16" s="171">
        <v>6284</v>
      </c>
      <c r="J16" s="171">
        <v>4583.7</v>
      </c>
      <c r="K16" s="171">
        <v>9386.2199999999993</v>
      </c>
      <c r="L16" s="171">
        <v>0</v>
      </c>
      <c r="M16" s="171">
        <v>0</v>
      </c>
      <c r="N16" s="171">
        <v>0</v>
      </c>
      <c r="O16" s="152" t="s">
        <v>513</v>
      </c>
      <c r="P16" s="358"/>
    </row>
    <row r="17" spans="1:16">
      <c r="A17" s="353" t="s">
        <v>609</v>
      </c>
      <c r="B17" s="360" t="s">
        <v>643</v>
      </c>
      <c r="C17" s="39" t="s">
        <v>15</v>
      </c>
      <c r="D17" s="40" t="s">
        <v>640</v>
      </c>
      <c r="E17" s="169">
        <v>0</v>
      </c>
      <c r="F17" s="168">
        <f>F18+F19+F20</f>
        <v>140719.20000000001</v>
      </c>
      <c r="G17" s="168">
        <f>G18+G19+G20</f>
        <v>35133.4</v>
      </c>
      <c r="H17" s="168">
        <f>H18+H19+H20</f>
        <v>24884.300000000003</v>
      </c>
      <c r="I17" s="168">
        <f t="shared" ref="I17:N17" si="3">I18+I19+I20</f>
        <v>29800</v>
      </c>
      <c r="J17" s="168">
        <f t="shared" si="3"/>
        <v>17942.900000000001</v>
      </c>
      <c r="K17" s="168">
        <f t="shared" si="3"/>
        <v>32958.6</v>
      </c>
      <c r="L17" s="168">
        <f t="shared" si="3"/>
        <v>0</v>
      </c>
      <c r="M17" s="168">
        <f t="shared" si="3"/>
        <v>0</v>
      </c>
      <c r="N17" s="168">
        <f t="shared" si="3"/>
        <v>0</v>
      </c>
      <c r="O17" s="44"/>
      <c r="P17" s="358"/>
    </row>
    <row r="18" spans="1:16" ht="60">
      <c r="A18" s="353"/>
      <c r="B18" s="360"/>
      <c r="C18" s="38" t="s">
        <v>315</v>
      </c>
      <c r="D18" s="37" t="s">
        <v>513</v>
      </c>
      <c r="E18" s="167">
        <v>0</v>
      </c>
      <c r="F18" s="168">
        <f>G18+H18+I18+J18+K18+L18+M18+N18</f>
        <v>9358.7000000000007</v>
      </c>
      <c r="G18" s="171">
        <v>1800</v>
      </c>
      <c r="H18" s="171">
        <v>2341</v>
      </c>
      <c r="I18" s="171">
        <v>1652.2</v>
      </c>
      <c r="J18" s="171">
        <v>1256.9000000000001</v>
      </c>
      <c r="K18" s="171">
        <v>2308.6</v>
      </c>
      <c r="L18" s="171">
        <v>0</v>
      </c>
      <c r="M18" s="171">
        <v>0</v>
      </c>
      <c r="N18" s="171">
        <v>0</v>
      </c>
      <c r="O18" s="153" t="s">
        <v>603</v>
      </c>
      <c r="P18" s="358"/>
    </row>
    <row r="19" spans="1:16" ht="24">
      <c r="A19" s="353"/>
      <c r="B19" s="360"/>
      <c r="C19" s="69" t="s">
        <v>18</v>
      </c>
      <c r="D19" s="37" t="s">
        <v>513</v>
      </c>
      <c r="E19" s="167">
        <v>0</v>
      </c>
      <c r="F19" s="168">
        <f t="shared" ref="F19:F20" si="4">G19+H19+I19+J19+K19+L19+M19+N19</f>
        <v>105866.5</v>
      </c>
      <c r="G19" s="171">
        <v>23000</v>
      </c>
      <c r="H19" s="171">
        <v>17290.7</v>
      </c>
      <c r="I19" s="171">
        <v>18239.8</v>
      </c>
      <c r="J19" s="171">
        <v>16686</v>
      </c>
      <c r="K19" s="171">
        <v>30650</v>
      </c>
      <c r="L19" s="171">
        <v>0</v>
      </c>
      <c r="M19" s="171">
        <v>0</v>
      </c>
      <c r="N19" s="171">
        <v>0</v>
      </c>
      <c r="O19" s="152" t="s">
        <v>513</v>
      </c>
      <c r="P19" s="358"/>
    </row>
    <row r="20" spans="1:16" ht="24">
      <c r="A20" s="353"/>
      <c r="B20" s="360"/>
      <c r="C20" s="69" t="s">
        <v>639</v>
      </c>
      <c r="D20" s="37" t="s">
        <v>513</v>
      </c>
      <c r="E20" s="167">
        <v>0</v>
      </c>
      <c r="F20" s="168">
        <f t="shared" si="4"/>
        <v>25494</v>
      </c>
      <c r="G20" s="171">
        <v>10333.4</v>
      </c>
      <c r="H20" s="171">
        <v>5252.6</v>
      </c>
      <c r="I20" s="171">
        <v>9908</v>
      </c>
      <c r="J20" s="171">
        <v>0</v>
      </c>
      <c r="K20" s="171">
        <v>0</v>
      </c>
      <c r="L20" s="171">
        <v>0</v>
      </c>
      <c r="M20" s="171">
        <v>0</v>
      </c>
      <c r="N20" s="171">
        <v>0</v>
      </c>
      <c r="O20" s="152" t="s">
        <v>513</v>
      </c>
      <c r="P20" s="358"/>
    </row>
  </sheetData>
  <mergeCells count="22">
    <mergeCell ref="A13:A16"/>
    <mergeCell ref="B13:B16"/>
    <mergeCell ref="P13:P16"/>
    <mergeCell ref="G6:N6"/>
    <mergeCell ref="A17:A20"/>
    <mergeCell ref="B17:B20"/>
    <mergeCell ref="P17:P20"/>
    <mergeCell ref="O6:O7"/>
    <mergeCell ref="P6:P7"/>
    <mergeCell ref="A9:A12"/>
    <mergeCell ref="B9:B12"/>
    <mergeCell ref="P9:P12"/>
    <mergeCell ref="O1:P1"/>
    <mergeCell ref="A2:P2"/>
    <mergeCell ref="A3:P3"/>
    <mergeCell ref="A4:P4"/>
    <mergeCell ref="A6:A7"/>
    <mergeCell ref="B6:B7"/>
    <mergeCell ref="C6:C7"/>
    <mergeCell ref="D6:D7"/>
    <mergeCell ref="E6:E7"/>
    <mergeCell ref="F6:F7"/>
  </mergeCells>
  <printOptions horizontalCentered="1"/>
  <pageMargins left="0.39370078740157483" right="0.39370078740157483" top="0.59055118110236227" bottom="0.39370078740157483" header="0.31496062992125984" footer="0.31496062992125984"/>
  <pageSetup paperSize="9" scale="74" fitToHeight="0" orientation="landscape" horizontalDpi="4294967295" verticalDpi="4294967295" r:id="rId1"/>
  <legacyDrawing r:id="rId2"/>
</worksheet>
</file>

<file path=xl/worksheets/sheet33.xml><?xml version="1.0" encoding="utf-8"?>
<worksheet xmlns="http://schemas.openxmlformats.org/spreadsheetml/2006/main" xmlns:r="http://schemas.openxmlformats.org/officeDocument/2006/relationships">
  <sheetPr>
    <pageSetUpPr fitToPage="1"/>
  </sheetPr>
  <dimension ref="A1:N52"/>
  <sheetViews>
    <sheetView zoomScaleNormal="100" workbookViewId="0">
      <pane xSplit="5" ySplit="7" topLeftCell="F42" activePane="bottomRight" state="frozen"/>
      <selection pane="topRight" activeCell="F1" sqref="F1"/>
      <selection pane="bottomLeft" activeCell="A8" sqref="A8"/>
      <selection pane="bottomRight" activeCell="F9" sqref="F9"/>
    </sheetView>
  </sheetViews>
  <sheetFormatPr defaultRowHeight="14.25"/>
  <cols>
    <col min="1" max="1" width="4.375" customWidth="1"/>
    <col min="2" max="2" width="29.625" customWidth="1"/>
    <col min="3" max="3" width="22.625" customWidth="1"/>
    <col min="4" max="4" width="10.375" customWidth="1"/>
    <col min="5" max="5" width="12.125" customWidth="1"/>
    <col min="6" max="6" width="10.375" bestFit="1" customWidth="1"/>
    <col min="7" max="7" width="7.25" bestFit="1" customWidth="1"/>
    <col min="8" max="8" width="7.875" bestFit="1" customWidth="1"/>
    <col min="9" max="9" width="9.25" customWidth="1"/>
    <col min="10" max="10" width="7.875" bestFit="1" customWidth="1"/>
    <col min="11" max="11" width="7.25" customWidth="1"/>
    <col min="12" max="12" width="9.125" customWidth="1"/>
    <col min="13" max="13" width="25.25" customWidth="1"/>
    <col min="14" max="14" width="22.125" customWidth="1"/>
  </cols>
  <sheetData>
    <row r="1" spans="1:14" ht="39.75" customHeight="1">
      <c r="M1" s="289" t="s">
        <v>644</v>
      </c>
      <c r="N1" s="289"/>
    </row>
    <row r="2" spans="1:14" ht="18.75">
      <c r="A2" s="282" t="s">
        <v>594</v>
      </c>
      <c r="B2" s="282"/>
      <c r="C2" s="282"/>
      <c r="D2" s="282"/>
      <c r="E2" s="282"/>
      <c r="F2" s="282"/>
      <c r="G2" s="282"/>
      <c r="H2" s="282"/>
      <c r="I2" s="282"/>
      <c r="J2" s="282"/>
      <c r="K2" s="282"/>
      <c r="L2" s="282"/>
      <c r="M2" s="282"/>
      <c r="N2" s="282"/>
    </row>
    <row r="3" spans="1:14" ht="18.75">
      <c r="A3" s="294" t="s">
        <v>645</v>
      </c>
      <c r="B3" s="294"/>
      <c r="C3" s="294"/>
      <c r="D3" s="294"/>
      <c r="E3" s="294"/>
      <c r="F3" s="294"/>
      <c r="G3" s="294"/>
      <c r="H3" s="294"/>
      <c r="I3" s="294"/>
      <c r="J3" s="294"/>
      <c r="K3" s="294"/>
      <c r="L3" s="294"/>
      <c r="M3" s="294"/>
      <c r="N3" s="294"/>
    </row>
    <row r="4" spans="1:14" ht="22.5">
      <c r="A4" s="284" t="s">
        <v>413</v>
      </c>
      <c r="B4" s="284"/>
      <c r="C4" s="284"/>
      <c r="D4" s="284"/>
      <c r="E4" s="284"/>
      <c r="F4" s="284"/>
      <c r="G4" s="284"/>
      <c r="H4" s="284"/>
      <c r="I4" s="284"/>
      <c r="J4" s="284"/>
      <c r="K4" s="284"/>
      <c r="L4" s="284"/>
      <c r="M4" s="284"/>
      <c r="N4" s="284"/>
    </row>
    <row r="6" spans="1:14" ht="27.75" customHeight="1">
      <c r="A6" s="353" t="s">
        <v>415</v>
      </c>
      <c r="B6" s="353" t="s">
        <v>595</v>
      </c>
      <c r="C6" s="353" t="s">
        <v>596</v>
      </c>
      <c r="D6" s="353" t="s">
        <v>597</v>
      </c>
      <c r="E6" s="353" t="s">
        <v>719</v>
      </c>
      <c r="F6" s="353" t="s">
        <v>599</v>
      </c>
      <c r="G6" s="361"/>
      <c r="H6" s="362"/>
      <c r="I6" s="362"/>
      <c r="J6" s="362"/>
      <c r="K6" s="362"/>
      <c r="L6" s="363"/>
      <c r="M6" s="353" t="s">
        <v>601</v>
      </c>
      <c r="N6" s="353" t="s">
        <v>602</v>
      </c>
    </row>
    <row r="7" spans="1:14" ht="66" customHeight="1">
      <c r="A7" s="353"/>
      <c r="B7" s="353"/>
      <c r="C7" s="353"/>
      <c r="D7" s="353"/>
      <c r="E7" s="353"/>
      <c r="F7" s="353"/>
      <c r="G7" s="37" t="s">
        <v>310</v>
      </c>
      <c r="H7" s="37" t="s">
        <v>311</v>
      </c>
      <c r="I7" s="37" t="s">
        <v>312</v>
      </c>
      <c r="J7" s="38" t="s">
        <v>313</v>
      </c>
      <c r="K7" s="69" t="s">
        <v>44</v>
      </c>
      <c r="L7" s="69" t="s">
        <v>45</v>
      </c>
      <c r="M7" s="353"/>
      <c r="N7" s="353"/>
    </row>
    <row r="8" spans="1:14">
      <c r="A8" s="37">
        <v>1</v>
      </c>
      <c r="B8" s="37">
        <v>2</v>
      </c>
      <c r="C8" s="67">
        <v>3</v>
      </c>
      <c r="D8" s="67">
        <v>4</v>
      </c>
      <c r="E8" s="67">
        <v>5</v>
      </c>
      <c r="F8" s="67">
        <v>6</v>
      </c>
      <c r="G8" s="67">
        <v>7</v>
      </c>
      <c r="H8" s="67">
        <v>8</v>
      </c>
      <c r="I8" s="67">
        <v>9</v>
      </c>
      <c r="J8" s="67">
        <v>10</v>
      </c>
      <c r="K8" s="67">
        <v>11</v>
      </c>
      <c r="L8" s="67">
        <v>12</v>
      </c>
      <c r="M8" s="67">
        <v>13</v>
      </c>
      <c r="N8" s="67">
        <v>14</v>
      </c>
    </row>
    <row r="9" spans="1:14" ht="21.75" customHeight="1">
      <c r="A9" s="364">
        <v>1</v>
      </c>
      <c r="B9" s="365" t="s">
        <v>670</v>
      </c>
      <c r="C9" s="110" t="s">
        <v>15</v>
      </c>
      <c r="D9" s="109" t="s">
        <v>669</v>
      </c>
      <c r="E9" s="42">
        <f t="shared" ref="E9:L9" si="0">E10+E11+E12</f>
        <v>0</v>
      </c>
      <c r="F9" s="112">
        <f>F10+F11+F12</f>
        <v>5042.5999999999995</v>
      </c>
      <c r="G9" s="112">
        <f t="shared" si="0"/>
        <v>5042.5999999999995</v>
      </c>
      <c r="H9" s="112">
        <f t="shared" si="0"/>
        <v>0</v>
      </c>
      <c r="I9" s="112">
        <f t="shared" si="0"/>
        <v>0</v>
      </c>
      <c r="J9" s="112">
        <f t="shared" si="0"/>
        <v>0</v>
      </c>
      <c r="K9" s="112">
        <f t="shared" si="0"/>
        <v>0</v>
      </c>
      <c r="L9" s="112">
        <f t="shared" si="0"/>
        <v>0</v>
      </c>
      <c r="M9" s="43"/>
      <c r="N9" s="358" t="s">
        <v>646</v>
      </c>
    </row>
    <row r="10" spans="1:14" ht="36">
      <c r="A10" s="364"/>
      <c r="B10" s="365"/>
      <c r="C10" s="110" t="s">
        <v>315</v>
      </c>
      <c r="D10" s="109" t="s">
        <v>513</v>
      </c>
      <c r="E10" s="46">
        <f>E14</f>
        <v>0</v>
      </c>
      <c r="F10" s="112">
        <f>G10+H10+I10+J10+K10+L10</f>
        <v>252.2</v>
      </c>
      <c r="G10" s="112">
        <f t="shared" ref="G10:L12" si="1">G14</f>
        <v>252.2</v>
      </c>
      <c r="H10" s="112">
        <f t="shared" si="1"/>
        <v>0</v>
      </c>
      <c r="I10" s="112">
        <f t="shared" si="1"/>
        <v>0</v>
      </c>
      <c r="J10" s="112">
        <f t="shared" si="1"/>
        <v>0</v>
      </c>
      <c r="K10" s="112">
        <f t="shared" si="1"/>
        <v>0</v>
      </c>
      <c r="L10" s="112">
        <f t="shared" si="1"/>
        <v>0</v>
      </c>
      <c r="M10" s="108" t="s">
        <v>626</v>
      </c>
      <c r="N10" s="358"/>
    </row>
    <row r="11" spans="1:14" ht="24">
      <c r="A11" s="364"/>
      <c r="B11" s="365"/>
      <c r="C11" s="110" t="s">
        <v>18</v>
      </c>
      <c r="D11" s="109" t="s">
        <v>513</v>
      </c>
      <c r="E11" s="46">
        <f>E15</f>
        <v>0</v>
      </c>
      <c r="F11" s="112">
        <f>G11+H11+I11+J11+K11+L11</f>
        <v>4790.3999999999996</v>
      </c>
      <c r="G11" s="112">
        <f t="shared" si="1"/>
        <v>4790.3999999999996</v>
      </c>
      <c r="H11" s="112">
        <f t="shared" si="1"/>
        <v>0</v>
      </c>
      <c r="I11" s="112">
        <f t="shared" si="1"/>
        <v>0</v>
      </c>
      <c r="J11" s="112">
        <f t="shared" si="1"/>
        <v>0</v>
      </c>
      <c r="K11" s="112">
        <f t="shared" si="1"/>
        <v>0</v>
      </c>
      <c r="L11" s="112">
        <f t="shared" si="1"/>
        <v>0</v>
      </c>
      <c r="M11" s="107" t="s">
        <v>513</v>
      </c>
      <c r="N11" s="358"/>
    </row>
    <row r="12" spans="1:14">
      <c r="A12" s="364"/>
      <c r="B12" s="365"/>
      <c r="C12" s="110" t="s">
        <v>398</v>
      </c>
      <c r="D12" s="109" t="s">
        <v>513</v>
      </c>
      <c r="E12" s="46">
        <f>E16</f>
        <v>0</v>
      </c>
      <c r="F12" s="112">
        <f>G12+H12+I12+J12+K12+L12</f>
        <v>0</v>
      </c>
      <c r="G12" s="112">
        <f t="shared" si="1"/>
        <v>0</v>
      </c>
      <c r="H12" s="112">
        <f t="shared" si="1"/>
        <v>0</v>
      </c>
      <c r="I12" s="112">
        <f t="shared" si="1"/>
        <v>0</v>
      </c>
      <c r="J12" s="112">
        <f t="shared" si="1"/>
        <v>0</v>
      </c>
      <c r="K12" s="112">
        <f t="shared" si="1"/>
        <v>0</v>
      </c>
      <c r="L12" s="112">
        <f t="shared" si="1"/>
        <v>0</v>
      </c>
      <c r="M12" s="107" t="s">
        <v>513</v>
      </c>
      <c r="N12" s="358"/>
    </row>
    <row r="13" spans="1:14" ht="21.75" customHeight="1">
      <c r="A13" s="353" t="s">
        <v>607</v>
      </c>
      <c r="B13" s="360" t="s">
        <v>671</v>
      </c>
      <c r="C13" s="110" t="s">
        <v>15</v>
      </c>
      <c r="D13" s="109" t="s">
        <v>669</v>
      </c>
      <c r="E13" s="46">
        <f>E14+E15+E16</f>
        <v>0</v>
      </c>
      <c r="F13" s="112">
        <f>F14+F15+F16</f>
        <v>5042.5999999999995</v>
      </c>
      <c r="G13" s="112">
        <f t="shared" ref="G13:L13" si="2">G14+G15+G16</f>
        <v>5042.5999999999995</v>
      </c>
      <c r="H13" s="112">
        <f t="shared" si="2"/>
        <v>0</v>
      </c>
      <c r="I13" s="112">
        <f t="shared" si="2"/>
        <v>0</v>
      </c>
      <c r="J13" s="112">
        <f t="shared" si="2"/>
        <v>0</v>
      </c>
      <c r="K13" s="112">
        <f t="shared" si="2"/>
        <v>0</v>
      </c>
      <c r="L13" s="112">
        <f t="shared" si="2"/>
        <v>0</v>
      </c>
      <c r="M13" s="44"/>
      <c r="N13" s="358"/>
    </row>
    <row r="14" spans="1:14" ht="36">
      <c r="A14" s="353"/>
      <c r="B14" s="360"/>
      <c r="C14" s="108" t="s">
        <v>315</v>
      </c>
      <c r="D14" s="107" t="s">
        <v>513</v>
      </c>
      <c r="E14" s="114">
        <v>0</v>
      </c>
      <c r="F14" s="116">
        <f>G14+H14+I14+J14+K14+L14</f>
        <v>252.2</v>
      </c>
      <c r="G14" s="117">
        <v>252.2</v>
      </c>
      <c r="H14" s="117">
        <v>0</v>
      </c>
      <c r="I14" s="117">
        <v>0</v>
      </c>
      <c r="J14" s="117">
        <v>0</v>
      </c>
      <c r="K14" s="117">
        <v>0</v>
      </c>
      <c r="L14" s="117">
        <v>0</v>
      </c>
      <c r="M14" s="108" t="s">
        <v>626</v>
      </c>
      <c r="N14" s="358"/>
    </row>
    <row r="15" spans="1:14" ht="29.25" customHeight="1">
      <c r="A15" s="353"/>
      <c r="B15" s="360"/>
      <c r="C15" s="108" t="s">
        <v>18</v>
      </c>
      <c r="D15" s="107" t="s">
        <v>513</v>
      </c>
      <c r="E15" s="114">
        <v>0</v>
      </c>
      <c r="F15" s="116">
        <f>G15+H15+I15+J15+K15+L15</f>
        <v>4790.3999999999996</v>
      </c>
      <c r="G15" s="113">
        <v>4790.3999999999996</v>
      </c>
      <c r="H15" s="113">
        <v>0</v>
      </c>
      <c r="I15" s="113">
        <v>0</v>
      </c>
      <c r="J15" s="113">
        <v>0</v>
      </c>
      <c r="K15" s="113">
        <v>0</v>
      </c>
      <c r="L15" s="113">
        <v>0</v>
      </c>
      <c r="M15" s="107" t="s">
        <v>513</v>
      </c>
      <c r="N15" s="358"/>
    </row>
    <row r="16" spans="1:14">
      <c r="A16" s="353"/>
      <c r="B16" s="360"/>
      <c r="C16" s="108" t="s">
        <v>398</v>
      </c>
      <c r="D16" s="107" t="s">
        <v>513</v>
      </c>
      <c r="E16" s="114">
        <v>0</v>
      </c>
      <c r="F16" s="116">
        <f>G16+H16+I16+J16+K16+L16</f>
        <v>0</v>
      </c>
      <c r="G16" s="113">
        <v>0</v>
      </c>
      <c r="H16" s="113">
        <v>0</v>
      </c>
      <c r="I16" s="113">
        <v>0</v>
      </c>
      <c r="J16" s="113">
        <v>0</v>
      </c>
      <c r="K16" s="113">
        <v>0</v>
      </c>
      <c r="L16" s="113">
        <v>0</v>
      </c>
      <c r="M16" s="107" t="s">
        <v>513</v>
      </c>
      <c r="N16" s="358"/>
    </row>
    <row r="17" spans="1:14" ht="21" customHeight="1">
      <c r="A17" s="364">
        <v>2</v>
      </c>
      <c r="B17" s="365" t="s">
        <v>672</v>
      </c>
      <c r="C17" s="110" t="s">
        <v>15</v>
      </c>
      <c r="D17" s="109" t="s">
        <v>669</v>
      </c>
      <c r="E17" s="42">
        <f t="shared" ref="E17:L17" si="3">E18+E19+E21+E20</f>
        <v>0</v>
      </c>
      <c r="F17" s="112">
        <f>F18+F19+F21+F20</f>
        <v>23026.899999999998</v>
      </c>
      <c r="G17" s="112">
        <f>G18+G19+G21+G20</f>
        <v>5042.6000000000004</v>
      </c>
      <c r="H17" s="112">
        <f t="shared" si="3"/>
        <v>4522.7</v>
      </c>
      <c r="I17" s="112">
        <f t="shared" si="3"/>
        <v>5886.9000000000005</v>
      </c>
      <c r="J17" s="112">
        <f t="shared" si="3"/>
        <v>3528.7</v>
      </c>
      <c r="K17" s="112">
        <f t="shared" si="3"/>
        <v>2022.9999999999998</v>
      </c>
      <c r="L17" s="112">
        <f t="shared" si="3"/>
        <v>2022.9999999999998</v>
      </c>
      <c r="M17" s="43"/>
      <c r="N17" s="358"/>
    </row>
    <row r="18" spans="1:14" ht="36">
      <c r="A18" s="364"/>
      <c r="B18" s="365"/>
      <c r="C18" s="110" t="s">
        <v>315</v>
      </c>
      <c r="D18" s="109" t="s">
        <v>513</v>
      </c>
      <c r="E18" s="46">
        <f>E23</f>
        <v>0</v>
      </c>
      <c r="F18" s="116">
        <f>G18+H18+I18+J18+K18+L18</f>
        <v>1503.5</v>
      </c>
      <c r="G18" s="116">
        <f t="shared" ref="G18:L19" si="4">G23</f>
        <v>252.8</v>
      </c>
      <c r="H18" s="116">
        <f t="shared" si="4"/>
        <v>308.39999999999998</v>
      </c>
      <c r="I18" s="116">
        <f t="shared" si="4"/>
        <v>412.1</v>
      </c>
      <c r="J18" s="116">
        <v>247</v>
      </c>
      <c r="K18" s="116">
        <f t="shared" si="4"/>
        <v>141.6</v>
      </c>
      <c r="L18" s="116">
        <f t="shared" si="4"/>
        <v>141.6</v>
      </c>
      <c r="M18" s="108" t="s">
        <v>626</v>
      </c>
      <c r="N18" s="358"/>
    </row>
    <row r="19" spans="1:14" ht="24">
      <c r="A19" s="364"/>
      <c r="B19" s="365"/>
      <c r="C19" s="110" t="s">
        <v>18</v>
      </c>
      <c r="D19" s="109" t="s">
        <v>513</v>
      </c>
      <c r="E19" s="46">
        <f>E24</f>
        <v>0</v>
      </c>
      <c r="F19" s="116">
        <f>G19+H19+I19+J19+K19+L19</f>
        <v>18943.8</v>
      </c>
      <c r="G19" s="116">
        <f t="shared" si="4"/>
        <v>3956</v>
      </c>
      <c r="H19" s="116">
        <f t="shared" si="4"/>
        <v>3793.9</v>
      </c>
      <c r="I19" s="116">
        <f t="shared" si="4"/>
        <v>4982</v>
      </c>
      <c r="J19" s="116">
        <f t="shared" si="4"/>
        <v>2908.2</v>
      </c>
      <c r="K19" s="116">
        <f t="shared" si="4"/>
        <v>1650.3</v>
      </c>
      <c r="L19" s="116">
        <f t="shared" si="4"/>
        <v>1653.3999999999999</v>
      </c>
      <c r="M19" s="107" t="s">
        <v>513</v>
      </c>
      <c r="N19" s="358"/>
    </row>
    <row r="20" spans="1:14" ht="24">
      <c r="A20" s="364"/>
      <c r="B20" s="365"/>
      <c r="C20" s="110" t="s">
        <v>639</v>
      </c>
      <c r="D20" s="109"/>
      <c r="E20" s="46">
        <f>E25</f>
        <v>0</v>
      </c>
      <c r="F20" s="116">
        <f>G20+H20+I20+J20+K20+L20</f>
        <v>2579.6</v>
      </c>
      <c r="G20" s="116">
        <f>G25</f>
        <v>833.8</v>
      </c>
      <c r="H20" s="116">
        <f t="shared" ref="H20:L20" si="5">H25</f>
        <v>420.4</v>
      </c>
      <c r="I20" s="116">
        <f t="shared" si="5"/>
        <v>492.8</v>
      </c>
      <c r="J20" s="116">
        <f t="shared" si="5"/>
        <v>373.5</v>
      </c>
      <c r="K20" s="116">
        <f t="shared" si="5"/>
        <v>231.1</v>
      </c>
      <c r="L20" s="116">
        <f t="shared" si="5"/>
        <v>228</v>
      </c>
      <c r="M20" s="107"/>
      <c r="N20" s="358"/>
    </row>
    <row r="21" spans="1:14" ht="29.25" customHeight="1">
      <c r="A21" s="364"/>
      <c r="B21" s="365"/>
      <c r="C21" s="110" t="s">
        <v>398</v>
      </c>
      <c r="D21" s="109" t="s">
        <v>513</v>
      </c>
      <c r="E21" s="46">
        <f>E26</f>
        <v>0</v>
      </c>
      <c r="F21" s="116">
        <f>G21+H21+I21+J21+K21+L21</f>
        <v>0</v>
      </c>
      <c r="G21" s="112">
        <f t="shared" ref="G21:L21" si="6">G26</f>
        <v>0</v>
      </c>
      <c r="H21" s="112">
        <f t="shared" si="6"/>
        <v>0</v>
      </c>
      <c r="I21" s="112">
        <f t="shared" si="6"/>
        <v>0</v>
      </c>
      <c r="J21" s="112">
        <f t="shared" si="6"/>
        <v>0</v>
      </c>
      <c r="K21" s="112">
        <f t="shared" si="6"/>
        <v>0</v>
      </c>
      <c r="L21" s="112">
        <f t="shared" si="6"/>
        <v>0</v>
      </c>
      <c r="M21" s="107" t="s">
        <v>513</v>
      </c>
      <c r="N21" s="358"/>
    </row>
    <row r="22" spans="1:14" ht="21" customHeight="1">
      <c r="A22" s="353" t="s">
        <v>647</v>
      </c>
      <c r="B22" s="360" t="s">
        <v>673</v>
      </c>
      <c r="C22" s="110" t="s">
        <v>15</v>
      </c>
      <c r="D22" s="109" t="s">
        <v>669</v>
      </c>
      <c r="E22" s="46">
        <f>E23+E24+E26+E25</f>
        <v>0</v>
      </c>
      <c r="F22" s="116">
        <f>F23+F24+F25+F26</f>
        <v>23026.899999999998</v>
      </c>
      <c r="G22" s="116">
        <f>G23+G24+G25+G26</f>
        <v>5042.6000000000004</v>
      </c>
      <c r="H22" s="116">
        <f t="shared" ref="H22:L22" si="7">H23+H24+H25+H26</f>
        <v>4522.7</v>
      </c>
      <c r="I22" s="116">
        <f t="shared" si="7"/>
        <v>5886.9000000000005</v>
      </c>
      <c r="J22" s="116">
        <f t="shared" si="7"/>
        <v>3528.7</v>
      </c>
      <c r="K22" s="116">
        <f t="shared" si="7"/>
        <v>2022.9999999999998</v>
      </c>
      <c r="L22" s="116">
        <f t="shared" si="7"/>
        <v>2022.9999999999998</v>
      </c>
      <c r="M22" s="44"/>
      <c r="N22" s="358"/>
    </row>
    <row r="23" spans="1:14" ht="36">
      <c r="A23" s="353"/>
      <c r="B23" s="360"/>
      <c r="C23" s="108" t="s">
        <v>315</v>
      </c>
      <c r="D23" s="107" t="s">
        <v>513</v>
      </c>
      <c r="E23" s="114">
        <v>0</v>
      </c>
      <c r="F23" s="116">
        <f>G23+H23+I23+J23+K23+L23</f>
        <v>1503.5</v>
      </c>
      <c r="G23" s="117">
        <v>252.8</v>
      </c>
      <c r="H23" s="117">
        <v>308.39999999999998</v>
      </c>
      <c r="I23" s="117">
        <v>412.1</v>
      </c>
      <c r="J23" s="117">
        <v>247</v>
      </c>
      <c r="K23" s="117">
        <v>141.6</v>
      </c>
      <c r="L23" s="117">
        <v>141.6</v>
      </c>
      <c r="M23" s="108" t="s">
        <v>626</v>
      </c>
      <c r="N23" s="358"/>
    </row>
    <row r="24" spans="1:14" ht="24">
      <c r="A24" s="353"/>
      <c r="B24" s="360"/>
      <c r="C24" s="108" t="s">
        <v>18</v>
      </c>
      <c r="D24" s="107" t="s">
        <v>513</v>
      </c>
      <c r="E24" s="114">
        <v>0</v>
      </c>
      <c r="F24" s="116">
        <f>G24+H24+I24+J24+K24+L24</f>
        <v>18943.8</v>
      </c>
      <c r="G24" s="117">
        <v>3956</v>
      </c>
      <c r="H24" s="117">
        <v>3793.9</v>
      </c>
      <c r="I24" s="117">
        <v>4982</v>
      </c>
      <c r="J24" s="117">
        <v>2908.2</v>
      </c>
      <c r="K24" s="117">
        <v>1650.3</v>
      </c>
      <c r="L24" s="117">
        <f>1653.3+0.1</f>
        <v>1653.3999999999999</v>
      </c>
      <c r="M24" s="107" t="s">
        <v>513</v>
      </c>
      <c r="N24" s="358"/>
    </row>
    <row r="25" spans="1:14">
      <c r="A25" s="353"/>
      <c r="B25" s="360"/>
      <c r="C25" s="108" t="s">
        <v>639</v>
      </c>
      <c r="D25" s="107"/>
      <c r="E25" s="114">
        <v>0</v>
      </c>
      <c r="F25" s="116">
        <f>G25+H25+I25+J25+K25+L25</f>
        <v>2579.6</v>
      </c>
      <c r="G25" s="117">
        <v>833.8</v>
      </c>
      <c r="H25" s="117">
        <v>420.4</v>
      </c>
      <c r="I25" s="117">
        <v>492.8</v>
      </c>
      <c r="J25" s="117">
        <v>373.5</v>
      </c>
      <c r="K25" s="117">
        <v>231.1</v>
      </c>
      <c r="L25" s="117">
        <v>228</v>
      </c>
      <c r="M25" s="107"/>
      <c r="N25" s="358"/>
    </row>
    <row r="26" spans="1:14">
      <c r="A26" s="353"/>
      <c r="B26" s="360"/>
      <c r="C26" s="108" t="s">
        <v>398</v>
      </c>
      <c r="D26" s="107" t="s">
        <v>513</v>
      </c>
      <c r="E26" s="114">
        <v>0</v>
      </c>
      <c r="F26" s="116">
        <f>G26+H26+I26+J26+K26+L26</f>
        <v>0</v>
      </c>
      <c r="G26" s="113">
        <v>0</v>
      </c>
      <c r="H26" s="113">
        <v>0</v>
      </c>
      <c r="I26" s="113">
        <v>0</v>
      </c>
      <c r="J26" s="113">
        <v>0</v>
      </c>
      <c r="K26" s="113">
        <v>0</v>
      </c>
      <c r="L26" s="113">
        <v>0</v>
      </c>
      <c r="M26" s="107" t="s">
        <v>513</v>
      </c>
      <c r="N26" s="358"/>
    </row>
    <row r="27" spans="1:14" ht="29.25" customHeight="1">
      <c r="A27" s="364">
        <v>3</v>
      </c>
      <c r="B27" s="365" t="s">
        <v>674</v>
      </c>
      <c r="C27" s="110" t="s">
        <v>15</v>
      </c>
      <c r="D27" s="109" t="s">
        <v>669</v>
      </c>
      <c r="E27" s="42">
        <f t="shared" ref="E27:L27" si="8">E28+E29+E30</f>
        <v>0</v>
      </c>
      <c r="F27" s="112">
        <f t="shared" si="8"/>
        <v>9988.2999999999993</v>
      </c>
      <c r="G27" s="112">
        <f t="shared" si="8"/>
        <v>9988.2999999999993</v>
      </c>
      <c r="H27" s="112">
        <f t="shared" si="8"/>
        <v>0</v>
      </c>
      <c r="I27" s="112">
        <f t="shared" si="8"/>
        <v>0</v>
      </c>
      <c r="J27" s="112">
        <f t="shared" si="8"/>
        <v>0</v>
      </c>
      <c r="K27" s="112">
        <f t="shared" si="8"/>
        <v>0</v>
      </c>
      <c r="L27" s="112">
        <f t="shared" si="8"/>
        <v>0</v>
      </c>
      <c r="M27" s="43"/>
      <c r="N27" s="358"/>
    </row>
    <row r="28" spans="1:14" ht="36">
      <c r="A28" s="364"/>
      <c r="B28" s="365"/>
      <c r="C28" s="110" t="s">
        <v>315</v>
      </c>
      <c r="D28" s="109" t="s">
        <v>513</v>
      </c>
      <c r="E28" s="46">
        <f>E32</f>
        <v>0</v>
      </c>
      <c r="F28" s="116">
        <f>G28+H28+I28+J28+K28+L28</f>
        <v>499.5</v>
      </c>
      <c r="G28" s="116">
        <f t="shared" ref="G28:L28" si="9">G32</f>
        <v>499.5</v>
      </c>
      <c r="H28" s="116">
        <f t="shared" si="9"/>
        <v>0</v>
      </c>
      <c r="I28" s="116">
        <f t="shared" si="9"/>
        <v>0</v>
      </c>
      <c r="J28" s="116">
        <f t="shared" si="9"/>
        <v>0</v>
      </c>
      <c r="K28" s="116">
        <f t="shared" si="9"/>
        <v>0</v>
      </c>
      <c r="L28" s="116">
        <f t="shared" si="9"/>
        <v>0</v>
      </c>
      <c r="M28" s="108" t="s">
        <v>626</v>
      </c>
      <c r="N28" s="358"/>
    </row>
    <row r="29" spans="1:14" ht="24">
      <c r="A29" s="364"/>
      <c r="B29" s="365"/>
      <c r="C29" s="110" t="s">
        <v>18</v>
      </c>
      <c r="D29" s="109" t="s">
        <v>513</v>
      </c>
      <c r="E29" s="46">
        <f>E33</f>
        <v>0</v>
      </c>
      <c r="F29" s="116">
        <f>G29+H29+I29+J29+K29+L29</f>
        <v>9488.7999999999993</v>
      </c>
      <c r="G29" s="112">
        <f t="shared" ref="G29:L29" si="10">G33</f>
        <v>9488.7999999999993</v>
      </c>
      <c r="H29" s="112">
        <f t="shared" si="10"/>
        <v>0</v>
      </c>
      <c r="I29" s="112">
        <f t="shared" si="10"/>
        <v>0</v>
      </c>
      <c r="J29" s="112">
        <f t="shared" si="10"/>
        <v>0</v>
      </c>
      <c r="K29" s="112">
        <f t="shared" si="10"/>
        <v>0</v>
      </c>
      <c r="L29" s="112">
        <f t="shared" si="10"/>
        <v>0</v>
      </c>
      <c r="M29" s="107" t="s">
        <v>513</v>
      </c>
      <c r="N29" s="358"/>
    </row>
    <row r="30" spans="1:14" ht="28.5" customHeight="1">
      <c r="A30" s="364"/>
      <c r="B30" s="365"/>
      <c r="C30" s="110" t="s">
        <v>398</v>
      </c>
      <c r="D30" s="109" t="s">
        <v>513</v>
      </c>
      <c r="E30" s="46">
        <f>E34</f>
        <v>0</v>
      </c>
      <c r="F30" s="116">
        <f>G30+H30+I30+J30+K30+L30</f>
        <v>0</v>
      </c>
      <c r="G30" s="112">
        <f t="shared" ref="G30:L30" si="11">G34</f>
        <v>0</v>
      </c>
      <c r="H30" s="112">
        <f t="shared" si="11"/>
        <v>0</v>
      </c>
      <c r="I30" s="112">
        <f t="shared" si="11"/>
        <v>0</v>
      </c>
      <c r="J30" s="112">
        <f t="shared" si="11"/>
        <v>0</v>
      </c>
      <c r="K30" s="112">
        <f t="shared" si="11"/>
        <v>0</v>
      </c>
      <c r="L30" s="112">
        <f t="shared" si="11"/>
        <v>0</v>
      </c>
      <c r="M30" s="107" t="s">
        <v>513</v>
      </c>
      <c r="N30" s="358"/>
    </row>
    <row r="31" spans="1:14" ht="30" customHeight="1">
      <c r="A31" s="353" t="s">
        <v>648</v>
      </c>
      <c r="B31" s="360" t="s">
        <v>675</v>
      </c>
      <c r="C31" s="110" t="s">
        <v>15</v>
      </c>
      <c r="D31" s="109" t="s">
        <v>669</v>
      </c>
      <c r="E31" s="46">
        <f t="shared" ref="E31:L31" si="12">E32+E33+E34</f>
        <v>0</v>
      </c>
      <c r="F31" s="112">
        <f>F32+F33+F34</f>
        <v>9988.2999999999993</v>
      </c>
      <c r="G31" s="112">
        <f t="shared" si="12"/>
        <v>9988.2999999999993</v>
      </c>
      <c r="H31" s="112">
        <f t="shared" si="12"/>
        <v>0</v>
      </c>
      <c r="I31" s="112">
        <f t="shared" si="12"/>
        <v>0</v>
      </c>
      <c r="J31" s="112">
        <f t="shared" si="12"/>
        <v>0</v>
      </c>
      <c r="K31" s="112">
        <f t="shared" si="12"/>
        <v>0</v>
      </c>
      <c r="L31" s="112">
        <f t="shared" si="12"/>
        <v>0</v>
      </c>
      <c r="M31" s="44"/>
      <c r="N31" s="358"/>
    </row>
    <row r="32" spans="1:14" ht="42.75" customHeight="1">
      <c r="A32" s="353"/>
      <c r="B32" s="360"/>
      <c r="C32" s="108" t="s">
        <v>315</v>
      </c>
      <c r="D32" s="107" t="s">
        <v>513</v>
      </c>
      <c r="E32" s="114">
        <v>0</v>
      </c>
      <c r="F32" s="116">
        <f>G32+H32+I32+J32+K32+L32</f>
        <v>499.5</v>
      </c>
      <c r="G32" s="117">
        <v>499.5</v>
      </c>
      <c r="H32" s="117">
        <v>0</v>
      </c>
      <c r="I32" s="117">
        <v>0</v>
      </c>
      <c r="J32" s="117">
        <v>0</v>
      </c>
      <c r="K32" s="117">
        <v>0</v>
      </c>
      <c r="L32" s="117">
        <v>0</v>
      </c>
      <c r="M32" s="108" t="s">
        <v>626</v>
      </c>
      <c r="N32" s="358"/>
    </row>
    <row r="33" spans="1:14" ht="29.25" customHeight="1">
      <c r="A33" s="353"/>
      <c r="B33" s="360"/>
      <c r="C33" s="108" t="s">
        <v>18</v>
      </c>
      <c r="D33" s="107" t="s">
        <v>513</v>
      </c>
      <c r="E33" s="114">
        <v>0</v>
      </c>
      <c r="F33" s="116">
        <f>G33+H33+I33+J33+K33+L33</f>
        <v>9488.7999999999993</v>
      </c>
      <c r="G33" s="113">
        <v>9488.7999999999993</v>
      </c>
      <c r="H33" s="113">
        <v>0</v>
      </c>
      <c r="I33" s="113">
        <v>0</v>
      </c>
      <c r="J33" s="113">
        <v>0</v>
      </c>
      <c r="K33" s="113">
        <v>0</v>
      </c>
      <c r="L33" s="113">
        <v>0</v>
      </c>
      <c r="M33" s="107" t="s">
        <v>513</v>
      </c>
      <c r="N33" s="358"/>
    </row>
    <row r="34" spans="1:14" ht="30.75" customHeight="1">
      <c r="A34" s="353"/>
      <c r="B34" s="360"/>
      <c r="C34" s="108" t="s">
        <v>398</v>
      </c>
      <c r="D34" s="107" t="s">
        <v>513</v>
      </c>
      <c r="E34" s="114">
        <v>0</v>
      </c>
      <c r="F34" s="116">
        <f>G34+H34+I34+J34+K34+L34</f>
        <v>0</v>
      </c>
      <c r="G34" s="113">
        <v>0</v>
      </c>
      <c r="H34" s="113">
        <v>0</v>
      </c>
      <c r="I34" s="113">
        <v>0</v>
      </c>
      <c r="J34" s="113">
        <v>0</v>
      </c>
      <c r="K34" s="113">
        <v>0</v>
      </c>
      <c r="L34" s="113">
        <v>0</v>
      </c>
      <c r="M34" s="107" t="s">
        <v>513</v>
      </c>
      <c r="N34" s="358"/>
    </row>
    <row r="35" spans="1:14" ht="27.75" customHeight="1">
      <c r="A35" s="364">
        <v>4</v>
      </c>
      <c r="B35" s="357" t="s">
        <v>676</v>
      </c>
      <c r="C35" s="110" t="s">
        <v>15</v>
      </c>
      <c r="D35" s="109" t="s">
        <v>669</v>
      </c>
      <c r="E35" s="42">
        <v>0</v>
      </c>
      <c r="F35" s="112">
        <f>F36+F37+F38</f>
        <v>57382.400000000001</v>
      </c>
      <c r="G35" s="112">
        <f>G36+G37+G38</f>
        <v>0</v>
      </c>
      <c r="H35" s="112">
        <f>H36+H37+H38</f>
        <v>24396.5</v>
      </c>
      <c r="I35" s="112">
        <f>I36+I37+I38</f>
        <v>25572.799999999999</v>
      </c>
      <c r="J35" s="112">
        <f>J36+J37+J38</f>
        <v>7413.1</v>
      </c>
      <c r="K35" s="112">
        <f t="shared" ref="K35:L35" si="13">K36+K37+K38</f>
        <v>0</v>
      </c>
      <c r="L35" s="112">
        <f t="shared" si="13"/>
        <v>0</v>
      </c>
      <c r="M35" s="43"/>
      <c r="N35" s="358" t="s">
        <v>650</v>
      </c>
    </row>
    <row r="36" spans="1:14" ht="54.75" customHeight="1">
      <c r="A36" s="364"/>
      <c r="B36" s="357"/>
      <c r="C36" s="110" t="s">
        <v>315</v>
      </c>
      <c r="D36" s="109" t="s">
        <v>513</v>
      </c>
      <c r="E36" s="118">
        <v>0</v>
      </c>
      <c r="F36" s="116">
        <f>G36+H36+I36+J36+K36+L36</f>
        <v>17537.400000000001</v>
      </c>
      <c r="G36" s="116">
        <f>G40+G44+G46</f>
        <v>0</v>
      </c>
      <c r="H36" s="116">
        <f>H40+H44+H46</f>
        <v>7025</v>
      </c>
      <c r="I36" s="116">
        <f>I40+I44+I46</f>
        <v>8434.4</v>
      </c>
      <c r="J36" s="116">
        <f>J40+J44+J46</f>
        <v>2078</v>
      </c>
      <c r="K36" s="116">
        <f t="shared" ref="K36" si="14">K40+K44+K46</f>
        <v>0</v>
      </c>
      <c r="L36" s="116">
        <f>L40+L44+L46</f>
        <v>0</v>
      </c>
      <c r="M36" s="108" t="s">
        <v>623</v>
      </c>
      <c r="N36" s="358"/>
    </row>
    <row r="37" spans="1:14" ht="36" customHeight="1">
      <c r="A37" s="364"/>
      <c r="B37" s="357"/>
      <c r="C37" s="110" t="s">
        <v>18</v>
      </c>
      <c r="D37" s="109" t="s">
        <v>513</v>
      </c>
      <c r="E37" s="118">
        <v>0</v>
      </c>
      <c r="F37" s="116">
        <f>G37+H37+I37+J37+K37+L37</f>
        <v>12760.1</v>
      </c>
      <c r="G37" s="116">
        <f t="shared" ref="G37:K37" si="15">G41</f>
        <v>0</v>
      </c>
      <c r="H37" s="116">
        <f t="shared" si="15"/>
        <v>1150</v>
      </c>
      <c r="I37" s="116">
        <f t="shared" si="15"/>
        <v>6275</v>
      </c>
      <c r="J37" s="116">
        <f t="shared" si="15"/>
        <v>5335.1</v>
      </c>
      <c r="K37" s="116">
        <f t="shared" si="15"/>
        <v>0</v>
      </c>
      <c r="L37" s="116">
        <f>L41</f>
        <v>0</v>
      </c>
      <c r="M37" s="107" t="s">
        <v>513</v>
      </c>
      <c r="N37" s="358"/>
    </row>
    <row r="38" spans="1:14" ht="27.75" customHeight="1">
      <c r="A38" s="364"/>
      <c r="B38" s="357"/>
      <c r="C38" s="110" t="s">
        <v>651</v>
      </c>
      <c r="D38" s="109" t="s">
        <v>513</v>
      </c>
      <c r="E38" s="118">
        <v>0</v>
      </c>
      <c r="F38" s="116">
        <f>G38+H38+I38+J38+K38+L38</f>
        <v>27084.9</v>
      </c>
      <c r="G38" s="116">
        <f>G42</f>
        <v>0</v>
      </c>
      <c r="H38" s="116">
        <f t="shared" ref="H38:K38" si="16">H42</f>
        <v>16221.5</v>
      </c>
      <c r="I38" s="116">
        <f t="shared" si="16"/>
        <v>10863.4</v>
      </c>
      <c r="J38" s="116">
        <f t="shared" si="16"/>
        <v>0</v>
      </c>
      <c r="K38" s="116">
        <f t="shared" si="16"/>
        <v>0</v>
      </c>
      <c r="L38" s="116">
        <f>L42</f>
        <v>0</v>
      </c>
      <c r="M38" s="107" t="s">
        <v>513</v>
      </c>
      <c r="N38" s="358"/>
    </row>
    <row r="39" spans="1:14" ht="31.5" customHeight="1">
      <c r="A39" s="353" t="s">
        <v>649</v>
      </c>
      <c r="B39" s="359" t="s">
        <v>677</v>
      </c>
      <c r="C39" s="110" t="s">
        <v>15</v>
      </c>
      <c r="D39" s="109" t="s">
        <v>669</v>
      </c>
      <c r="E39" s="46">
        <f t="shared" ref="E39:L39" si="17">E40+E41+E42</f>
        <v>0</v>
      </c>
      <c r="F39" s="112">
        <f>F40+F41+F42</f>
        <v>54242.700000000004</v>
      </c>
      <c r="G39" s="112">
        <f t="shared" si="17"/>
        <v>0</v>
      </c>
      <c r="H39" s="112">
        <f t="shared" si="17"/>
        <v>24396.5</v>
      </c>
      <c r="I39" s="112">
        <f t="shared" si="17"/>
        <v>24511.1</v>
      </c>
      <c r="J39" s="112">
        <f t="shared" si="17"/>
        <v>5335.1</v>
      </c>
      <c r="K39" s="112">
        <f t="shared" si="17"/>
        <v>0</v>
      </c>
      <c r="L39" s="112">
        <f t="shared" si="17"/>
        <v>0</v>
      </c>
      <c r="M39" s="44"/>
      <c r="N39" s="358"/>
    </row>
    <row r="40" spans="1:14" ht="36">
      <c r="A40" s="353"/>
      <c r="B40" s="359"/>
      <c r="C40" s="108" t="s">
        <v>315</v>
      </c>
      <c r="D40" s="107" t="s">
        <v>513</v>
      </c>
      <c r="E40" s="118">
        <v>0</v>
      </c>
      <c r="F40" s="116">
        <f>G40+H40+I40+J40+K40+L40</f>
        <v>14397.7</v>
      </c>
      <c r="G40" s="117">
        <v>0</v>
      </c>
      <c r="H40" s="117">
        <v>7025</v>
      </c>
      <c r="I40" s="117">
        <v>7372.7</v>
      </c>
      <c r="J40" s="117">
        <v>0</v>
      </c>
      <c r="K40" s="117">
        <v>0</v>
      </c>
      <c r="L40" s="113">
        <v>0</v>
      </c>
      <c r="M40" s="108" t="s">
        <v>623</v>
      </c>
      <c r="N40" s="358"/>
    </row>
    <row r="41" spans="1:14" ht="29.25" customHeight="1">
      <c r="A41" s="353"/>
      <c r="B41" s="359"/>
      <c r="C41" s="108" t="s">
        <v>18</v>
      </c>
      <c r="D41" s="107" t="s">
        <v>513</v>
      </c>
      <c r="E41" s="118">
        <v>0</v>
      </c>
      <c r="F41" s="116">
        <f>G41+H41+I41+J41+K41+L41</f>
        <v>12760.1</v>
      </c>
      <c r="G41" s="117">
        <v>0</v>
      </c>
      <c r="H41" s="117">
        <v>1150</v>
      </c>
      <c r="I41" s="117">
        <v>6275</v>
      </c>
      <c r="J41" s="117">
        <v>5335.1</v>
      </c>
      <c r="K41" s="117">
        <v>0</v>
      </c>
      <c r="L41" s="113">
        <v>0</v>
      </c>
      <c r="M41" s="107" t="s">
        <v>513</v>
      </c>
      <c r="N41" s="358"/>
    </row>
    <row r="42" spans="1:14" ht="39.75" customHeight="1">
      <c r="A42" s="353"/>
      <c r="B42" s="359"/>
      <c r="C42" s="108" t="s">
        <v>651</v>
      </c>
      <c r="D42" s="107" t="s">
        <v>513</v>
      </c>
      <c r="E42" s="118">
        <v>0</v>
      </c>
      <c r="F42" s="116">
        <f>G42+H42+I42+J42+K42+L42</f>
        <v>27084.9</v>
      </c>
      <c r="G42" s="117">
        <v>0</v>
      </c>
      <c r="H42" s="117">
        <v>16221.5</v>
      </c>
      <c r="I42" s="117">
        <v>10863.4</v>
      </c>
      <c r="J42" s="117">
        <v>0</v>
      </c>
      <c r="K42" s="117">
        <v>0</v>
      </c>
      <c r="L42" s="113">
        <v>0</v>
      </c>
      <c r="M42" s="107" t="s">
        <v>513</v>
      </c>
      <c r="N42" s="358"/>
    </row>
    <row r="43" spans="1:14" ht="30" customHeight="1">
      <c r="A43" s="353" t="s">
        <v>652</v>
      </c>
      <c r="B43" s="360" t="s">
        <v>720</v>
      </c>
      <c r="C43" s="110" t="s">
        <v>15</v>
      </c>
      <c r="D43" s="109" t="s">
        <v>669</v>
      </c>
      <c r="E43" s="42">
        <f>E44</f>
        <v>0</v>
      </c>
      <c r="F43" s="112">
        <f>F44</f>
        <v>0</v>
      </c>
      <c r="G43" s="112">
        <f t="shared" ref="G43:L43" si="18">G44</f>
        <v>0</v>
      </c>
      <c r="H43" s="112">
        <f t="shared" si="18"/>
        <v>0</v>
      </c>
      <c r="I43" s="112">
        <f t="shared" si="18"/>
        <v>0</v>
      </c>
      <c r="J43" s="112">
        <f t="shared" si="18"/>
        <v>0</v>
      </c>
      <c r="K43" s="112">
        <f t="shared" si="18"/>
        <v>0</v>
      </c>
      <c r="L43" s="112">
        <f t="shared" si="18"/>
        <v>0</v>
      </c>
      <c r="M43" s="44"/>
      <c r="N43" s="358"/>
    </row>
    <row r="44" spans="1:14" ht="51.75" customHeight="1">
      <c r="A44" s="353"/>
      <c r="B44" s="360"/>
      <c r="C44" s="108" t="s">
        <v>315</v>
      </c>
      <c r="D44" s="107" t="s">
        <v>513</v>
      </c>
      <c r="E44" s="114">
        <v>0</v>
      </c>
      <c r="F44" s="115">
        <f>G44+H44+I44+J44+K44+L44</f>
        <v>0</v>
      </c>
      <c r="G44" s="113">
        <v>0</v>
      </c>
      <c r="H44" s="113">
        <v>0</v>
      </c>
      <c r="I44" s="113">
        <v>0</v>
      </c>
      <c r="J44" s="113">
        <v>0</v>
      </c>
      <c r="K44" s="113">
        <v>0</v>
      </c>
      <c r="L44" s="113">
        <v>0</v>
      </c>
      <c r="M44" s="108" t="s">
        <v>623</v>
      </c>
      <c r="N44" s="358"/>
    </row>
    <row r="45" spans="1:14" ht="34.5" customHeight="1">
      <c r="A45" s="353" t="s">
        <v>653</v>
      </c>
      <c r="B45" s="360" t="s">
        <v>721</v>
      </c>
      <c r="C45" s="110" t="s">
        <v>15</v>
      </c>
      <c r="D45" s="109" t="s">
        <v>669</v>
      </c>
      <c r="E45" s="42">
        <v>0</v>
      </c>
      <c r="F45" s="112">
        <f>F46</f>
        <v>3139.7</v>
      </c>
      <c r="G45" s="112">
        <f t="shared" ref="G45:L45" si="19">G46</f>
        <v>0</v>
      </c>
      <c r="H45" s="112">
        <f t="shared" si="19"/>
        <v>0</v>
      </c>
      <c r="I45" s="112">
        <f t="shared" si="19"/>
        <v>1061.7</v>
      </c>
      <c r="J45" s="112">
        <f t="shared" si="19"/>
        <v>2078</v>
      </c>
      <c r="K45" s="112">
        <f t="shared" si="19"/>
        <v>0</v>
      </c>
      <c r="L45" s="112">
        <f t="shared" si="19"/>
        <v>0</v>
      </c>
      <c r="M45" s="44"/>
      <c r="N45" s="358"/>
    </row>
    <row r="46" spans="1:14" ht="36">
      <c r="A46" s="353"/>
      <c r="B46" s="360"/>
      <c r="C46" s="108" t="s">
        <v>315</v>
      </c>
      <c r="D46" s="107" t="s">
        <v>513</v>
      </c>
      <c r="E46" s="45">
        <v>0</v>
      </c>
      <c r="F46" s="112">
        <f>G46+H46+I46+J46+K46+L46</f>
        <v>3139.7</v>
      </c>
      <c r="G46" s="113">
        <v>0</v>
      </c>
      <c r="H46" s="113">
        <v>0</v>
      </c>
      <c r="I46" s="113">
        <v>1061.7</v>
      </c>
      <c r="J46" s="113">
        <f>960.3+1063.8+53.9</f>
        <v>2078</v>
      </c>
      <c r="K46" s="113">
        <v>0</v>
      </c>
      <c r="L46" s="113">
        <v>0</v>
      </c>
      <c r="M46" s="108" t="s">
        <v>623</v>
      </c>
      <c r="N46" s="358"/>
    </row>
    <row r="50" spans="6:6">
      <c r="F50" s="48"/>
    </row>
    <row r="51" spans="6:6">
      <c r="F51" s="83"/>
    </row>
    <row r="52" spans="6:6">
      <c r="F52" s="83"/>
    </row>
  </sheetData>
  <mergeCells count="43">
    <mergeCell ref="A43:A44"/>
    <mergeCell ref="B43:B44"/>
    <mergeCell ref="N43:N44"/>
    <mergeCell ref="A45:A46"/>
    <mergeCell ref="B45:B46"/>
    <mergeCell ref="N45:N46"/>
    <mergeCell ref="A35:A38"/>
    <mergeCell ref="B35:B38"/>
    <mergeCell ref="N35:N38"/>
    <mergeCell ref="A39:A42"/>
    <mergeCell ref="B39:B42"/>
    <mergeCell ref="N39:N42"/>
    <mergeCell ref="A27:A30"/>
    <mergeCell ref="B27:B30"/>
    <mergeCell ref="N27:N30"/>
    <mergeCell ref="A31:A34"/>
    <mergeCell ref="B31:B34"/>
    <mergeCell ref="N31:N34"/>
    <mergeCell ref="A17:A21"/>
    <mergeCell ref="B17:B21"/>
    <mergeCell ref="N17:N21"/>
    <mergeCell ref="A22:A26"/>
    <mergeCell ref="B22:B26"/>
    <mergeCell ref="N22:N26"/>
    <mergeCell ref="A9:A12"/>
    <mergeCell ref="B9:B12"/>
    <mergeCell ref="N9:N12"/>
    <mergeCell ref="A13:A16"/>
    <mergeCell ref="B13:B16"/>
    <mergeCell ref="N13:N16"/>
    <mergeCell ref="M1:N1"/>
    <mergeCell ref="A2:N2"/>
    <mergeCell ref="A3:N3"/>
    <mergeCell ref="A4:N4"/>
    <mergeCell ref="A6:A7"/>
    <mergeCell ref="B6:B7"/>
    <mergeCell ref="C6:C7"/>
    <mergeCell ref="D6:D7"/>
    <mergeCell ref="E6:E7"/>
    <mergeCell ref="F6:F7"/>
    <mergeCell ref="M6:M7"/>
    <mergeCell ref="N6:N7"/>
    <mergeCell ref="G6:L6"/>
  </mergeCells>
  <printOptions horizontalCentered="1"/>
  <pageMargins left="0.39370078740157483" right="0.39370078740157483" top="0.39370078740157483" bottom="0.39370078740157483" header="0.31496062992125984" footer="0.31496062992125984"/>
  <pageSetup paperSize="9" scale="75" fitToHeight="0" orientation="landscape" horizontalDpi="4294967295" verticalDpi="4294967295" r:id="rId1"/>
</worksheet>
</file>

<file path=xl/worksheets/sheet34.xml><?xml version="1.0" encoding="utf-8"?>
<worksheet xmlns="http://schemas.openxmlformats.org/spreadsheetml/2006/main" xmlns:r="http://schemas.openxmlformats.org/officeDocument/2006/relationships">
  <sheetPr>
    <pageSetUpPr fitToPage="1"/>
  </sheetPr>
  <dimension ref="A1:R20"/>
  <sheetViews>
    <sheetView topLeftCell="A4" zoomScaleNormal="100" workbookViewId="0">
      <selection activeCell="L17" sqref="L17"/>
    </sheetView>
  </sheetViews>
  <sheetFormatPr defaultRowHeight="14.25"/>
  <cols>
    <col min="1" max="1" width="4.375" customWidth="1"/>
    <col min="2" max="2" width="24.875" customWidth="1"/>
    <col min="3" max="3" width="18.25" customWidth="1"/>
    <col min="4" max="4" width="10.375" customWidth="1"/>
    <col min="5" max="5" width="12.125" customWidth="1"/>
    <col min="6" max="6" width="7.875" bestFit="1" customWidth="1"/>
    <col min="7" max="12" width="7.25" bestFit="1" customWidth="1"/>
    <col min="13" max="13" width="18.25" customWidth="1"/>
    <col min="14" max="14" width="31.125" customWidth="1"/>
  </cols>
  <sheetData>
    <row r="1" spans="1:16" ht="39.75" customHeight="1">
      <c r="M1" s="289" t="s">
        <v>654</v>
      </c>
      <c r="N1" s="289"/>
    </row>
    <row r="2" spans="1:16" ht="18.75">
      <c r="A2" s="282" t="s">
        <v>594</v>
      </c>
      <c r="B2" s="282"/>
      <c r="C2" s="282"/>
      <c r="D2" s="282"/>
      <c r="E2" s="282"/>
      <c r="F2" s="282"/>
      <c r="G2" s="282"/>
      <c r="H2" s="282"/>
      <c r="I2" s="282"/>
      <c r="J2" s="282"/>
      <c r="K2" s="282"/>
      <c r="L2" s="282"/>
      <c r="M2" s="282"/>
      <c r="N2" s="282"/>
    </row>
    <row r="3" spans="1:16" ht="45" customHeight="1">
      <c r="A3" s="294" t="s">
        <v>503</v>
      </c>
      <c r="B3" s="294"/>
      <c r="C3" s="294"/>
      <c r="D3" s="294"/>
      <c r="E3" s="294"/>
      <c r="F3" s="294"/>
      <c r="G3" s="294"/>
      <c r="H3" s="294"/>
      <c r="I3" s="294"/>
      <c r="J3" s="294"/>
      <c r="K3" s="294"/>
      <c r="L3" s="294"/>
      <c r="M3" s="294"/>
      <c r="N3" s="294"/>
    </row>
    <row r="4" spans="1:16" ht="22.5">
      <c r="A4" s="284" t="s">
        <v>413</v>
      </c>
      <c r="B4" s="284"/>
      <c r="C4" s="284"/>
      <c r="D4" s="284"/>
      <c r="E4" s="284"/>
      <c r="F4" s="284"/>
      <c r="G4" s="284"/>
      <c r="H4" s="284"/>
      <c r="I4" s="284"/>
      <c r="J4" s="284"/>
      <c r="K4" s="284"/>
      <c r="L4" s="284"/>
      <c r="M4" s="284"/>
      <c r="N4" s="284"/>
    </row>
    <row r="6" spans="1:16" ht="27.75" customHeight="1">
      <c r="A6" s="353" t="s">
        <v>415</v>
      </c>
      <c r="B6" s="353" t="s">
        <v>595</v>
      </c>
      <c r="C6" s="353" t="s">
        <v>596</v>
      </c>
      <c r="D6" s="353" t="s">
        <v>597</v>
      </c>
      <c r="E6" s="353" t="s">
        <v>598</v>
      </c>
      <c r="F6" s="353" t="s">
        <v>599</v>
      </c>
      <c r="G6" s="354" t="s">
        <v>600</v>
      </c>
      <c r="H6" s="355"/>
      <c r="I6" s="355"/>
      <c r="J6" s="355"/>
      <c r="K6" s="355"/>
      <c r="L6" s="356"/>
      <c r="M6" s="353" t="s">
        <v>601</v>
      </c>
      <c r="N6" s="353" t="s">
        <v>602</v>
      </c>
    </row>
    <row r="7" spans="1:16" ht="66" customHeight="1">
      <c r="A7" s="353"/>
      <c r="B7" s="353"/>
      <c r="C7" s="353"/>
      <c r="D7" s="353"/>
      <c r="E7" s="353"/>
      <c r="F7" s="353"/>
      <c r="G7" s="37" t="s">
        <v>310</v>
      </c>
      <c r="H7" s="37" t="s">
        <v>311</v>
      </c>
      <c r="I7" s="37" t="s">
        <v>312</v>
      </c>
      <c r="J7" s="38" t="s">
        <v>313</v>
      </c>
      <c r="K7" s="50" t="s">
        <v>44</v>
      </c>
      <c r="L7" s="50" t="s">
        <v>45</v>
      </c>
      <c r="M7" s="353"/>
      <c r="N7" s="353"/>
    </row>
    <row r="8" spans="1:16">
      <c r="A8" s="37">
        <v>1</v>
      </c>
      <c r="B8" s="37">
        <v>2</v>
      </c>
      <c r="C8" s="37">
        <v>3</v>
      </c>
      <c r="D8" s="37">
        <v>4</v>
      </c>
      <c r="E8" s="37">
        <v>5</v>
      </c>
      <c r="F8" s="37">
        <v>6</v>
      </c>
      <c r="G8" s="37">
        <v>7</v>
      </c>
      <c r="H8" s="37">
        <v>8</v>
      </c>
      <c r="I8" s="37">
        <v>9</v>
      </c>
      <c r="J8" s="37">
        <v>10</v>
      </c>
      <c r="K8" s="49">
        <v>11</v>
      </c>
      <c r="L8" s="49">
        <v>12</v>
      </c>
      <c r="M8" s="49">
        <v>13</v>
      </c>
      <c r="N8" s="49">
        <v>14</v>
      </c>
    </row>
    <row r="9" spans="1:16" ht="22.5" customHeight="1">
      <c r="A9" s="353">
        <v>1</v>
      </c>
      <c r="B9" s="365" t="s">
        <v>655</v>
      </c>
      <c r="C9" s="39" t="s">
        <v>15</v>
      </c>
      <c r="D9" s="40" t="s">
        <v>669</v>
      </c>
      <c r="E9" s="42">
        <f>E10+E11+E12</f>
        <v>0</v>
      </c>
      <c r="F9" s="42">
        <f>F10+F11+F12</f>
        <v>168436.90000000002</v>
      </c>
      <c r="G9" s="42">
        <f>G10+G11+G12</f>
        <v>21246.799999999999</v>
      </c>
      <c r="H9" s="42">
        <f t="shared" ref="H9:L9" si="0">H10+H11+H12</f>
        <v>22739.1</v>
      </c>
      <c r="I9" s="42">
        <f t="shared" si="0"/>
        <v>29869</v>
      </c>
      <c r="J9" s="42">
        <f t="shared" si="0"/>
        <v>35603.5</v>
      </c>
      <c r="K9" s="42">
        <f t="shared" si="0"/>
        <v>25272.300000000003</v>
      </c>
      <c r="L9" s="42">
        <f t="shared" si="0"/>
        <v>33706.199999999997</v>
      </c>
      <c r="M9" s="43"/>
      <c r="N9" s="358" t="s">
        <v>656</v>
      </c>
    </row>
    <row r="10" spans="1:16" ht="50.25" customHeight="1">
      <c r="A10" s="353"/>
      <c r="B10" s="365"/>
      <c r="C10" s="39" t="s">
        <v>315</v>
      </c>
      <c r="D10" s="40" t="s">
        <v>513</v>
      </c>
      <c r="E10" s="46">
        <f>E14+E18</f>
        <v>0</v>
      </c>
      <c r="F10" s="42">
        <f>G10+H10+I10+J10+K10+L10</f>
        <v>168436.90000000002</v>
      </c>
      <c r="G10" s="42">
        <f>G14+G18</f>
        <v>21246.799999999999</v>
      </c>
      <c r="H10" s="42">
        <f t="shared" ref="H10:L10" si="1">H14+H18</f>
        <v>22739.1</v>
      </c>
      <c r="I10" s="42">
        <f t="shared" si="1"/>
        <v>29869</v>
      </c>
      <c r="J10" s="42">
        <f t="shared" si="1"/>
        <v>35603.5</v>
      </c>
      <c r="K10" s="42">
        <f t="shared" si="1"/>
        <v>25272.300000000003</v>
      </c>
      <c r="L10" s="42">
        <f t="shared" si="1"/>
        <v>33706.199999999997</v>
      </c>
      <c r="M10" s="38" t="s">
        <v>629</v>
      </c>
      <c r="N10" s="358"/>
    </row>
    <row r="11" spans="1:16" ht="40.5" customHeight="1">
      <c r="A11" s="353"/>
      <c r="B11" s="365"/>
      <c r="C11" s="39" t="s">
        <v>18</v>
      </c>
      <c r="D11" s="40" t="s">
        <v>513</v>
      </c>
      <c r="E11" s="46">
        <f>E15+E19</f>
        <v>0</v>
      </c>
      <c r="F11" s="42">
        <f>G11+H11+I11+J11+K11+L11</f>
        <v>0</v>
      </c>
      <c r="G11" s="42">
        <f>G15+G19</f>
        <v>0</v>
      </c>
      <c r="H11" s="42">
        <f t="shared" ref="H11:L11" si="2">H15+H19</f>
        <v>0</v>
      </c>
      <c r="I11" s="42">
        <f t="shared" si="2"/>
        <v>0</v>
      </c>
      <c r="J11" s="42">
        <f t="shared" si="2"/>
        <v>0</v>
      </c>
      <c r="K11" s="42">
        <f t="shared" si="2"/>
        <v>0</v>
      </c>
      <c r="L11" s="42">
        <f t="shared" si="2"/>
        <v>0</v>
      </c>
      <c r="M11" s="37" t="s">
        <v>513</v>
      </c>
      <c r="N11" s="358"/>
      <c r="P11" s="48"/>
    </row>
    <row r="12" spans="1:16" ht="37.5" customHeight="1">
      <c r="A12" s="353"/>
      <c r="B12" s="365"/>
      <c r="C12" s="39" t="s">
        <v>398</v>
      </c>
      <c r="D12" s="40" t="s">
        <v>513</v>
      </c>
      <c r="E12" s="46">
        <f>E16+E20</f>
        <v>0</v>
      </c>
      <c r="F12" s="42">
        <f>G12+H12+I12+J12+K12+L12</f>
        <v>0</v>
      </c>
      <c r="G12" s="42">
        <f>G16+G20</f>
        <v>0</v>
      </c>
      <c r="H12" s="42">
        <f t="shared" ref="H12:L12" si="3">H16+H20</f>
        <v>0</v>
      </c>
      <c r="I12" s="42">
        <f t="shared" si="3"/>
        <v>0</v>
      </c>
      <c r="J12" s="42">
        <f t="shared" si="3"/>
        <v>0</v>
      </c>
      <c r="K12" s="42">
        <f t="shared" si="3"/>
        <v>0</v>
      </c>
      <c r="L12" s="42">
        <f t="shared" si="3"/>
        <v>0</v>
      </c>
      <c r="M12" s="37" t="s">
        <v>513</v>
      </c>
      <c r="N12" s="358"/>
    </row>
    <row r="13" spans="1:16" ht="30.75" customHeight="1">
      <c r="A13" s="353" t="s">
        <v>607</v>
      </c>
      <c r="B13" s="360" t="s">
        <v>770</v>
      </c>
      <c r="C13" s="39" t="s">
        <v>15</v>
      </c>
      <c r="D13" s="40" t="s">
        <v>669</v>
      </c>
      <c r="E13" s="46">
        <f t="shared" ref="E13:L13" si="4">E14+E15+E16</f>
        <v>0</v>
      </c>
      <c r="F13" s="42">
        <f t="shared" si="4"/>
        <v>153362.70000000001</v>
      </c>
      <c r="G13" s="42">
        <f t="shared" si="4"/>
        <v>21246.799999999999</v>
      </c>
      <c r="H13" s="42">
        <f t="shared" si="4"/>
        <v>22739.1</v>
      </c>
      <c r="I13" s="42">
        <f t="shared" si="4"/>
        <v>29869</v>
      </c>
      <c r="J13" s="42">
        <f t="shared" si="4"/>
        <v>28230.2</v>
      </c>
      <c r="K13" s="42">
        <f t="shared" si="4"/>
        <v>25159.9</v>
      </c>
      <c r="L13" s="42">
        <f t="shared" si="4"/>
        <v>26117.7</v>
      </c>
      <c r="M13" s="44"/>
      <c r="N13" s="358"/>
    </row>
    <row r="14" spans="1:16" ht="44.25" customHeight="1">
      <c r="A14" s="353"/>
      <c r="B14" s="360"/>
      <c r="C14" s="38" t="s">
        <v>315</v>
      </c>
      <c r="D14" s="37" t="s">
        <v>513</v>
      </c>
      <c r="E14" s="45">
        <v>0</v>
      </c>
      <c r="F14" s="42">
        <f>G14+H14+I14+J14+K14+L14</f>
        <v>153362.70000000001</v>
      </c>
      <c r="G14" s="45">
        <v>21246.799999999999</v>
      </c>
      <c r="H14" s="45">
        <v>22739.1</v>
      </c>
      <c r="I14" s="45">
        <v>29869</v>
      </c>
      <c r="J14" s="45">
        <v>28230.2</v>
      </c>
      <c r="K14" s="45">
        <v>25159.9</v>
      </c>
      <c r="L14" s="45">
        <v>26117.7</v>
      </c>
      <c r="M14" s="38" t="s">
        <v>629</v>
      </c>
      <c r="N14" s="358"/>
    </row>
    <row r="15" spans="1:16" ht="37.5" customHeight="1">
      <c r="A15" s="353"/>
      <c r="B15" s="360"/>
      <c r="C15" s="38" t="s">
        <v>18</v>
      </c>
      <c r="D15" s="37" t="s">
        <v>513</v>
      </c>
      <c r="E15" s="45">
        <v>0</v>
      </c>
      <c r="F15" s="42">
        <f>G15+H15+I15+J15+K15+L15</f>
        <v>0</v>
      </c>
      <c r="G15" s="45">
        <v>0</v>
      </c>
      <c r="H15" s="45">
        <v>0</v>
      </c>
      <c r="I15" s="45">
        <v>0</v>
      </c>
      <c r="J15" s="45">
        <v>0</v>
      </c>
      <c r="K15" s="45">
        <v>0</v>
      </c>
      <c r="L15" s="45">
        <v>0</v>
      </c>
      <c r="M15" s="37" t="s">
        <v>513</v>
      </c>
      <c r="N15" s="358"/>
    </row>
    <row r="16" spans="1:16" ht="40.5" customHeight="1">
      <c r="A16" s="353"/>
      <c r="B16" s="360"/>
      <c r="C16" s="38" t="s">
        <v>398</v>
      </c>
      <c r="D16" s="37" t="s">
        <v>513</v>
      </c>
      <c r="E16" s="45">
        <v>0</v>
      </c>
      <c r="F16" s="42">
        <f>G16+H16+I16+J16+K16+L16</f>
        <v>0</v>
      </c>
      <c r="G16" s="45">
        <v>0</v>
      </c>
      <c r="H16" s="45">
        <v>0</v>
      </c>
      <c r="I16" s="45">
        <v>0</v>
      </c>
      <c r="J16" s="45">
        <v>0</v>
      </c>
      <c r="K16" s="45">
        <v>0</v>
      </c>
      <c r="L16" s="45">
        <v>0</v>
      </c>
      <c r="M16" s="37" t="s">
        <v>513</v>
      </c>
      <c r="N16" s="358"/>
    </row>
    <row r="17" spans="1:18" ht="30.75" customHeight="1">
      <c r="A17" s="366" t="s">
        <v>609</v>
      </c>
      <c r="B17" s="360" t="s">
        <v>769</v>
      </c>
      <c r="C17" s="136" t="s">
        <v>15</v>
      </c>
      <c r="D17" s="135" t="s">
        <v>669</v>
      </c>
      <c r="E17" s="46">
        <f>E18+E19+E20</f>
        <v>0</v>
      </c>
      <c r="F17" s="42">
        <f>F18+F19+F20</f>
        <v>15074.2</v>
      </c>
      <c r="G17" s="42">
        <f t="shared" ref="G17:L17" si="5">G18+G19+G20</f>
        <v>0</v>
      </c>
      <c r="H17" s="42">
        <f t="shared" si="5"/>
        <v>0</v>
      </c>
      <c r="I17" s="42">
        <f t="shared" si="5"/>
        <v>0</v>
      </c>
      <c r="J17" s="42">
        <f t="shared" si="5"/>
        <v>7373.3</v>
      </c>
      <c r="K17" s="42">
        <f t="shared" si="5"/>
        <v>112.4</v>
      </c>
      <c r="L17" s="42">
        <f t="shared" si="5"/>
        <v>7588.5</v>
      </c>
      <c r="M17" s="44"/>
      <c r="N17" s="358"/>
    </row>
    <row r="18" spans="1:18" ht="44.25" customHeight="1">
      <c r="A18" s="367"/>
      <c r="B18" s="360"/>
      <c r="C18" s="134" t="s">
        <v>315</v>
      </c>
      <c r="D18" s="133" t="s">
        <v>513</v>
      </c>
      <c r="E18" s="45">
        <v>0</v>
      </c>
      <c r="F18" s="42">
        <f>G18+H18+I18+J18+K18+L18</f>
        <v>15074.2</v>
      </c>
      <c r="G18" s="45">
        <v>0</v>
      </c>
      <c r="H18" s="45">
        <v>0</v>
      </c>
      <c r="I18" s="45">
        <v>0</v>
      </c>
      <c r="J18" s="45">
        <v>7373.3</v>
      </c>
      <c r="K18" s="45">
        <v>112.4</v>
      </c>
      <c r="L18" s="45">
        <v>7588.5</v>
      </c>
      <c r="M18" s="134" t="s">
        <v>629</v>
      </c>
      <c r="N18" s="358"/>
      <c r="R18" s="48"/>
    </row>
    <row r="19" spans="1:18" ht="37.5" customHeight="1">
      <c r="A19" s="367"/>
      <c r="B19" s="360"/>
      <c r="C19" s="134" t="s">
        <v>18</v>
      </c>
      <c r="D19" s="133" t="s">
        <v>513</v>
      </c>
      <c r="E19" s="45">
        <v>0</v>
      </c>
      <c r="F19" s="42">
        <f>G19+H19+I19+J19+K19+L19</f>
        <v>0</v>
      </c>
      <c r="G19" s="45">
        <v>0</v>
      </c>
      <c r="H19" s="45">
        <v>0</v>
      </c>
      <c r="I19" s="45">
        <v>0</v>
      </c>
      <c r="J19" s="45">
        <v>0</v>
      </c>
      <c r="K19" s="45">
        <v>0</v>
      </c>
      <c r="L19" s="45">
        <v>0</v>
      </c>
      <c r="M19" s="133" t="s">
        <v>513</v>
      </c>
      <c r="N19" s="358"/>
    </row>
    <row r="20" spans="1:18" ht="40.5" customHeight="1">
      <c r="A20" s="368"/>
      <c r="B20" s="360"/>
      <c r="C20" s="134" t="s">
        <v>398</v>
      </c>
      <c r="D20" s="133" t="s">
        <v>513</v>
      </c>
      <c r="E20" s="45">
        <v>0</v>
      </c>
      <c r="F20" s="42">
        <f>G20+H20+I20+J20+K20+L20</f>
        <v>0</v>
      </c>
      <c r="G20" s="45">
        <v>0</v>
      </c>
      <c r="H20" s="45">
        <v>0</v>
      </c>
      <c r="I20" s="45">
        <v>0</v>
      </c>
      <c r="J20" s="45">
        <v>0</v>
      </c>
      <c r="K20" s="45">
        <v>0</v>
      </c>
      <c r="L20" s="45">
        <v>0</v>
      </c>
      <c r="M20" s="133" t="s">
        <v>513</v>
      </c>
      <c r="N20" s="358"/>
    </row>
  </sheetData>
  <mergeCells count="22">
    <mergeCell ref="A9:A12"/>
    <mergeCell ref="B9:B12"/>
    <mergeCell ref="N9:N12"/>
    <mergeCell ref="G6:L6"/>
    <mergeCell ref="A17:A20"/>
    <mergeCell ref="B17:B20"/>
    <mergeCell ref="N17:N20"/>
    <mergeCell ref="A13:A16"/>
    <mergeCell ref="B13:B16"/>
    <mergeCell ref="N13:N16"/>
    <mergeCell ref="M1:N1"/>
    <mergeCell ref="A2:N2"/>
    <mergeCell ref="A3:N3"/>
    <mergeCell ref="A4:N4"/>
    <mergeCell ref="A6:A7"/>
    <mergeCell ref="B6:B7"/>
    <mergeCell ref="C6:C7"/>
    <mergeCell ref="D6:D7"/>
    <mergeCell ref="E6:E7"/>
    <mergeCell ref="F6:F7"/>
    <mergeCell ref="M6:M7"/>
    <mergeCell ref="N6:N7"/>
  </mergeCells>
  <printOptions horizontalCentered="1"/>
  <pageMargins left="0.39370078740157483" right="0.39370078740157483" top="0.39370078740157483" bottom="0.39370078740157483" header="0.31496062992125984" footer="0.31496062992125984"/>
  <pageSetup paperSize="9" scale="81" fitToHeight="0" orientation="landscape" horizontalDpi="4294967295" verticalDpi="4294967295" r:id="rId1"/>
</worksheet>
</file>

<file path=xl/worksheets/sheet35.xml><?xml version="1.0" encoding="utf-8"?>
<worksheet xmlns="http://schemas.openxmlformats.org/spreadsheetml/2006/main" xmlns:r="http://schemas.openxmlformats.org/officeDocument/2006/relationships">
  <sheetPr>
    <pageSetUpPr fitToPage="1"/>
  </sheetPr>
  <dimension ref="A1:N12"/>
  <sheetViews>
    <sheetView workbookViewId="0">
      <selection activeCell="C6" sqref="C6:C7"/>
    </sheetView>
  </sheetViews>
  <sheetFormatPr defaultRowHeight="14.25"/>
  <cols>
    <col min="1" max="1" width="6" customWidth="1"/>
    <col min="2" max="2" width="22.375" customWidth="1"/>
    <col min="3" max="3" width="18.25" customWidth="1"/>
    <col min="4" max="4" width="10.375" customWidth="1"/>
    <col min="5" max="5" width="12.125" customWidth="1"/>
    <col min="6" max="6" width="10.375" bestFit="1" customWidth="1"/>
    <col min="7" max="7" width="7.875" customWidth="1"/>
    <col min="8" max="12" width="7.25" bestFit="1" customWidth="1"/>
    <col min="13" max="13" width="18.25" customWidth="1"/>
    <col min="14" max="14" width="31.125" customWidth="1"/>
  </cols>
  <sheetData>
    <row r="1" spans="1:14" ht="39.75" customHeight="1">
      <c r="M1" s="289" t="s">
        <v>657</v>
      </c>
      <c r="N1" s="289"/>
    </row>
    <row r="2" spans="1:14" ht="18.75">
      <c r="A2" s="282" t="s">
        <v>594</v>
      </c>
      <c r="B2" s="282"/>
      <c r="C2" s="282"/>
      <c r="D2" s="282"/>
      <c r="E2" s="282"/>
      <c r="F2" s="282"/>
      <c r="G2" s="282"/>
      <c r="H2" s="282"/>
      <c r="I2" s="282"/>
      <c r="J2" s="282"/>
      <c r="K2" s="282"/>
      <c r="L2" s="282"/>
      <c r="M2" s="282"/>
      <c r="N2" s="282"/>
    </row>
    <row r="3" spans="1:14" ht="45" customHeight="1">
      <c r="A3" s="294" t="s">
        <v>658</v>
      </c>
      <c r="B3" s="294"/>
      <c r="C3" s="294"/>
      <c r="D3" s="294"/>
      <c r="E3" s="294"/>
      <c r="F3" s="294"/>
      <c r="G3" s="294"/>
      <c r="H3" s="294"/>
      <c r="I3" s="294"/>
      <c r="J3" s="294"/>
      <c r="K3" s="294"/>
      <c r="L3" s="294"/>
      <c r="M3" s="294"/>
      <c r="N3" s="294"/>
    </row>
    <row r="4" spans="1:14" ht="22.5">
      <c r="A4" s="284" t="s">
        <v>413</v>
      </c>
      <c r="B4" s="284"/>
      <c r="C4" s="284"/>
      <c r="D4" s="284"/>
      <c r="E4" s="284"/>
      <c r="F4" s="284"/>
      <c r="G4" s="284"/>
      <c r="H4" s="284"/>
      <c r="I4" s="284"/>
      <c r="J4" s="284"/>
      <c r="K4" s="284"/>
      <c r="L4" s="284"/>
      <c r="M4" s="284"/>
      <c r="N4" s="284"/>
    </row>
    <row r="6" spans="1:14" ht="27.75" customHeight="1">
      <c r="A6" s="353" t="s">
        <v>415</v>
      </c>
      <c r="B6" s="353" t="s">
        <v>595</v>
      </c>
      <c r="C6" s="353" t="s">
        <v>596</v>
      </c>
      <c r="D6" s="353" t="s">
        <v>597</v>
      </c>
      <c r="E6" s="353" t="s">
        <v>598</v>
      </c>
      <c r="F6" s="353" t="s">
        <v>599</v>
      </c>
      <c r="G6" s="354" t="s">
        <v>600</v>
      </c>
      <c r="H6" s="355"/>
      <c r="I6" s="355"/>
      <c r="J6" s="355"/>
      <c r="K6" s="355"/>
      <c r="L6" s="356"/>
      <c r="M6" s="353" t="s">
        <v>601</v>
      </c>
      <c r="N6" s="353" t="s">
        <v>602</v>
      </c>
    </row>
    <row r="7" spans="1:14" ht="66" customHeight="1">
      <c r="A7" s="353"/>
      <c r="B7" s="353"/>
      <c r="C7" s="353"/>
      <c r="D7" s="353"/>
      <c r="E7" s="353"/>
      <c r="F7" s="353"/>
      <c r="G7" s="37" t="s">
        <v>310</v>
      </c>
      <c r="H7" s="37" t="s">
        <v>311</v>
      </c>
      <c r="I7" s="37" t="s">
        <v>312</v>
      </c>
      <c r="J7" s="38" t="s">
        <v>313</v>
      </c>
      <c r="K7" s="50" t="s">
        <v>44</v>
      </c>
      <c r="L7" s="50" t="s">
        <v>45</v>
      </c>
      <c r="M7" s="353"/>
      <c r="N7" s="353"/>
    </row>
    <row r="8" spans="1:14">
      <c r="A8" s="37">
        <v>1</v>
      </c>
      <c r="B8" s="37">
        <v>2</v>
      </c>
      <c r="C8" s="37">
        <v>3</v>
      </c>
      <c r="D8" s="37">
        <v>4</v>
      </c>
      <c r="E8" s="37">
        <v>5</v>
      </c>
      <c r="F8" s="37">
        <v>6</v>
      </c>
      <c r="G8" s="37">
        <v>7</v>
      </c>
      <c r="H8" s="37">
        <v>8</v>
      </c>
      <c r="I8" s="37">
        <v>9</v>
      </c>
      <c r="J8" s="37">
        <v>10</v>
      </c>
      <c r="K8" s="49">
        <v>11</v>
      </c>
      <c r="L8" s="49">
        <v>12</v>
      </c>
      <c r="M8" s="49">
        <v>13</v>
      </c>
      <c r="N8" s="49">
        <v>14</v>
      </c>
    </row>
    <row r="9" spans="1:14" ht="81" customHeight="1">
      <c r="A9" s="369" t="s">
        <v>736</v>
      </c>
      <c r="B9" s="80" t="s">
        <v>738</v>
      </c>
      <c r="C9" s="39" t="s">
        <v>15</v>
      </c>
      <c r="D9" s="40" t="s">
        <v>669</v>
      </c>
      <c r="E9" s="46">
        <f>E10+E11+E12</f>
        <v>0</v>
      </c>
      <c r="F9" s="42">
        <f>G9+H9+I9+J9+K9+L9</f>
        <v>54263.700000000004</v>
      </c>
      <c r="G9" s="42">
        <f t="shared" ref="G9:L9" si="0">G10+G11+G12</f>
        <v>54263.700000000004</v>
      </c>
      <c r="H9" s="42">
        <f t="shared" si="0"/>
        <v>0</v>
      </c>
      <c r="I9" s="42">
        <f t="shared" si="0"/>
        <v>0</v>
      </c>
      <c r="J9" s="42">
        <f t="shared" si="0"/>
        <v>0</v>
      </c>
      <c r="K9" s="42">
        <f t="shared" si="0"/>
        <v>0</v>
      </c>
      <c r="L9" s="42">
        <f t="shared" si="0"/>
        <v>0</v>
      </c>
      <c r="M9" s="44"/>
      <c r="N9" s="358" t="s">
        <v>659</v>
      </c>
    </row>
    <row r="10" spans="1:14" ht="44.25" customHeight="1">
      <c r="A10" s="369"/>
      <c r="B10" s="370" t="s">
        <v>737</v>
      </c>
      <c r="C10" s="39" t="s">
        <v>315</v>
      </c>
      <c r="D10" s="40" t="s">
        <v>513</v>
      </c>
      <c r="E10" s="41">
        <v>0</v>
      </c>
      <c r="F10" s="42">
        <f>G10+H10+I10+J10+K10+L10</f>
        <v>5426.4</v>
      </c>
      <c r="G10" s="41">
        <v>5426.4</v>
      </c>
      <c r="H10" s="41">
        <v>0</v>
      </c>
      <c r="I10" s="41">
        <v>0</v>
      </c>
      <c r="J10" s="41">
        <v>0</v>
      </c>
      <c r="K10" s="41">
        <v>0</v>
      </c>
      <c r="L10" s="41">
        <v>0</v>
      </c>
      <c r="M10" s="38" t="s">
        <v>660</v>
      </c>
      <c r="N10" s="358"/>
    </row>
    <row r="11" spans="1:14" ht="42" customHeight="1">
      <c r="A11" s="369"/>
      <c r="B11" s="371"/>
      <c r="C11" s="39" t="s">
        <v>18</v>
      </c>
      <c r="D11" s="40" t="s">
        <v>513</v>
      </c>
      <c r="E11" s="41">
        <v>0</v>
      </c>
      <c r="F11" s="42">
        <f>G11+H11+I11+J11+K11+L11</f>
        <v>48837.3</v>
      </c>
      <c r="G11" s="41">
        <v>48837.3</v>
      </c>
      <c r="H11" s="41">
        <v>0</v>
      </c>
      <c r="I11" s="41">
        <v>0</v>
      </c>
      <c r="J11" s="41">
        <v>0</v>
      </c>
      <c r="K11" s="41">
        <v>0</v>
      </c>
      <c r="L11" s="41">
        <v>0</v>
      </c>
      <c r="M11" s="37" t="s">
        <v>513</v>
      </c>
      <c r="N11" s="358"/>
    </row>
    <row r="12" spans="1:14" ht="58.5" customHeight="1">
      <c r="A12" s="369"/>
      <c r="B12" s="372"/>
      <c r="C12" s="39" t="s">
        <v>398</v>
      </c>
      <c r="D12" s="40" t="s">
        <v>513</v>
      </c>
      <c r="E12" s="41">
        <v>0</v>
      </c>
      <c r="F12" s="42">
        <f>G12+H12+I12+J12+K12+L12</f>
        <v>0</v>
      </c>
      <c r="G12" s="41">
        <v>0</v>
      </c>
      <c r="H12" s="41">
        <v>0</v>
      </c>
      <c r="I12" s="41">
        <v>0</v>
      </c>
      <c r="J12" s="41">
        <v>0</v>
      </c>
      <c r="K12" s="41">
        <v>0</v>
      </c>
      <c r="L12" s="41">
        <v>0</v>
      </c>
      <c r="M12" s="37" t="s">
        <v>513</v>
      </c>
      <c r="N12" s="358"/>
    </row>
  </sheetData>
  <mergeCells count="16">
    <mergeCell ref="A9:A12"/>
    <mergeCell ref="N9:N12"/>
    <mergeCell ref="M6:M7"/>
    <mergeCell ref="N6:N7"/>
    <mergeCell ref="G6:L6"/>
    <mergeCell ref="B10:B12"/>
    <mergeCell ref="M1:N1"/>
    <mergeCell ref="A2:N2"/>
    <mergeCell ref="A3:N3"/>
    <mergeCell ref="A4:N4"/>
    <mergeCell ref="A6:A7"/>
    <mergeCell ref="B6:B7"/>
    <mergeCell ref="C6:C7"/>
    <mergeCell ref="D6:D7"/>
    <mergeCell ref="E6:E7"/>
    <mergeCell ref="F6:F7"/>
  </mergeCells>
  <printOptions horizontalCentered="1"/>
  <pageMargins left="0.39370078740157483" right="0.39370078740157483" top="0.39370078740157483" bottom="0.39370078740157483" header="0.31496062992125984" footer="0.31496062992125984"/>
  <pageSetup paperSize="9" scale="80" fitToHeight="0" orientation="landscape" horizontalDpi="4294967295" verticalDpi="4294967295" r:id="rId1"/>
</worksheet>
</file>

<file path=xl/worksheets/sheet36.xml><?xml version="1.0" encoding="utf-8"?>
<worksheet xmlns="http://schemas.openxmlformats.org/spreadsheetml/2006/main" xmlns:r="http://schemas.openxmlformats.org/officeDocument/2006/relationships">
  <sheetPr>
    <pageSetUpPr fitToPage="1"/>
  </sheetPr>
  <dimension ref="A1:M16"/>
  <sheetViews>
    <sheetView zoomScale="110" zoomScaleNormal="110" workbookViewId="0">
      <selection activeCell="I15" sqref="I15"/>
    </sheetView>
  </sheetViews>
  <sheetFormatPr defaultRowHeight="14.25"/>
  <cols>
    <col min="1" max="1" width="4.375" customWidth="1"/>
    <col min="2" max="2" width="29.625" customWidth="1"/>
    <col min="3" max="3" width="22.625" customWidth="1"/>
    <col min="4" max="4" width="10.375" customWidth="1"/>
    <col min="5" max="5" width="12.125" customWidth="1"/>
    <col min="6" max="6" width="7.75" bestFit="1" customWidth="1"/>
    <col min="7" max="11" width="7.25" bestFit="1" customWidth="1"/>
    <col min="12" max="12" width="22" customWidth="1"/>
    <col min="13" max="13" width="21.25" customWidth="1"/>
  </cols>
  <sheetData>
    <row r="1" spans="1:13" ht="39.75" customHeight="1">
      <c r="L1" s="289" t="s">
        <v>661</v>
      </c>
      <c r="M1" s="289"/>
    </row>
    <row r="2" spans="1:13" ht="18.75">
      <c r="A2" s="282" t="s">
        <v>594</v>
      </c>
      <c r="B2" s="282"/>
      <c r="C2" s="282"/>
      <c r="D2" s="282"/>
      <c r="E2" s="282"/>
      <c r="F2" s="282"/>
      <c r="G2" s="282"/>
      <c r="H2" s="282"/>
      <c r="I2" s="282"/>
      <c r="J2" s="282"/>
      <c r="K2" s="282"/>
      <c r="L2" s="282"/>
      <c r="M2" s="282"/>
    </row>
    <row r="3" spans="1:13" ht="18.75">
      <c r="A3" s="294" t="s">
        <v>507</v>
      </c>
      <c r="B3" s="294"/>
      <c r="C3" s="294"/>
      <c r="D3" s="294"/>
      <c r="E3" s="294"/>
      <c r="F3" s="294"/>
      <c r="G3" s="294"/>
      <c r="H3" s="294"/>
      <c r="I3" s="294"/>
      <c r="J3" s="294"/>
      <c r="K3" s="294"/>
      <c r="L3" s="294"/>
      <c r="M3" s="294"/>
    </row>
    <row r="4" spans="1:13" ht="22.5">
      <c r="A4" s="284" t="s">
        <v>413</v>
      </c>
      <c r="B4" s="284"/>
      <c r="C4" s="284"/>
      <c r="D4" s="284"/>
      <c r="E4" s="284"/>
      <c r="F4" s="284"/>
      <c r="G4" s="284"/>
      <c r="H4" s="284"/>
      <c r="I4" s="284"/>
      <c r="J4" s="284"/>
      <c r="K4" s="284"/>
      <c r="L4" s="284"/>
      <c r="M4" s="284"/>
    </row>
    <row r="6" spans="1:13" ht="27.75" customHeight="1">
      <c r="A6" s="353" t="s">
        <v>415</v>
      </c>
      <c r="B6" s="353" t="s">
        <v>595</v>
      </c>
      <c r="C6" s="353" t="s">
        <v>596</v>
      </c>
      <c r="D6" s="353" t="s">
        <v>597</v>
      </c>
      <c r="E6" s="353" t="s">
        <v>598</v>
      </c>
      <c r="F6" s="353" t="s">
        <v>599</v>
      </c>
      <c r="G6" s="354" t="s">
        <v>600</v>
      </c>
      <c r="H6" s="355"/>
      <c r="I6" s="355"/>
      <c r="J6" s="355"/>
      <c r="K6" s="356"/>
      <c r="L6" s="353" t="s">
        <v>601</v>
      </c>
      <c r="M6" s="353" t="s">
        <v>602</v>
      </c>
    </row>
    <row r="7" spans="1:13" ht="66" customHeight="1">
      <c r="A7" s="353"/>
      <c r="B7" s="353"/>
      <c r="C7" s="353"/>
      <c r="D7" s="353"/>
      <c r="E7" s="353"/>
      <c r="F7" s="353"/>
      <c r="G7" s="37" t="s">
        <v>311</v>
      </c>
      <c r="H7" s="37" t="s">
        <v>312</v>
      </c>
      <c r="I7" s="38" t="s">
        <v>313</v>
      </c>
      <c r="J7" s="50" t="s">
        <v>44</v>
      </c>
      <c r="K7" s="50" t="s">
        <v>45</v>
      </c>
      <c r="L7" s="353"/>
      <c r="M7" s="353"/>
    </row>
    <row r="8" spans="1:13">
      <c r="A8" s="37">
        <v>1</v>
      </c>
      <c r="B8" s="37">
        <v>2</v>
      </c>
      <c r="C8" s="37">
        <v>3</v>
      </c>
      <c r="D8" s="37">
        <v>4</v>
      </c>
      <c r="E8" s="37">
        <v>5</v>
      </c>
      <c r="F8" s="37">
        <v>6</v>
      </c>
      <c r="G8" s="37">
        <v>7</v>
      </c>
      <c r="H8" s="37">
        <v>8</v>
      </c>
      <c r="I8" s="49">
        <v>9</v>
      </c>
      <c r="J8" s="49">
        <v>10</v>
      </c>
      <c r="K8" s="49">
        <v>11</v>
      </c>
      <c r="L8" s="49">
        <v>12</v>
      </c>
      <c r="M8" s="49">
        <v>13</v>
      </c>
    </row>
    <row r="9" spans="1:13" ht="24" customHeight="1">
      <c r="A9" s="364">
        <v>1</v>
      </c>
      <c r="B9" s="365" t="s">
        <v>756</v>
      </c>
      <c r="C9" s="39" t="s">
        <v>15</v>
      </c>
      <c r="D9" s="40" t="s">
        <v>668</v>
      </c>
      <c r="E9" s="42">
        <f t="shared" ref="E9:K9" si="0">E10+E11+E12</f>
        <v>0</v>
      </c>
      <c r="F9" s="42">
        <f>F10+F11+F12</f>
        <v>20268.989999999998</v>
      </c>
      <c r="G9" s="42">
        <f t="shared" si="0"/>
        <v>12968</v>
      </c>
      <c r="H9" s="42">
        <f t="shared" si="0"/>
        <v>349.1</v>
      </c>
      <c r="I9" s="42">
        <f t="shared" si="0"/>
        <v>2188.79</v>
      </c>
      <c r="J9" s="42">
        <f t="shared" si="0"/>
        <v>4763.1000000000004</v>
      </c>
      <c r="K9" s="42">
        <f t="shared" si="0"/>
        <v>0</v>
      </c>
      <c r="L9" s="43"/>
      <c r="M9" s="358" t="s">
        <v>662</v>
      </c>
    </row>
    <row r="10" spans="1:13" ht="52.5" customHeight="1">
      <c r="A10" s="364"/>
      <c r="B10" s="365"/>
      <c r="C10" s="39" t="s">
        <v>315</v>
      </c>
      <c r="D10" s="40" t="s">
        <v>513</v>
      </c>
      <c r="E10" s="46">
        <f>E14</f>
        <v>0</v>
      </c>
      <c r="F10" s="42">
        <f>G10+H10+I10+J10+K10</f>
        <v>1720.3899999999999</v>
      </c>
      <c r="G10" s="42">
        <f t="shared" ref="G10:K12" si="1">G14</f>
        <v>648.4</v>
      </c>
      <c r="H10" s="42">
        <f t="shared" si="1"/>
        <v>349.1</v>
      </c>
      <c r="I10" s="42">
        <f t="shared" si="1"/>
        <v>389.39</v>
      </c>
      <c r="J10" s="42">
        <f t="shared" si="1"/>
        <v>333.5</v>
      </c>
      <c r="K10" s="42">
        <f t="shared" si="1"/>
        <v>0</v>
      </c>
      <c r="L10" s="38" t="s">
        <v>629</v>
      </c>
      <c r="M10" s="358"/>
    </row>
    <row r="11" spans="1:13" ht="30.75" customHeight="1">
      <c r="A11" s="364"/>
      <c r="B11" s="365"/>
      <c r="C11" s="39" t="s">
        <v>18</v>
      </c>
      <c r="D11" s="40" t="s">
        <v>513</v>
      </c>
      <c r="E11" s="46">
        <f>E15</f>
        <v>0</v>
      </c>
      <c r="F11" s="42">
        <f>G11+H11+I11+J11+K11</f>
        <v>18548.599999999999</v>
      </c>
      <c r="G11" s="42">
        <f t="shared" si="1"/>
        <v>12319.6</v>
      </c>
      <c r="H11" s="42">
        <f t="shared" si="1"/>
        <v>0</v>
      </c>
      <c r="I11" s="42">
        <f t="shared" si="1"/>
        <v>1799.4</v>
      </c>
      <c r="J11" s="42">
        <f t="shared" si="1"/>
        <v>4429.6000000000004</v>
      </c>
      <c r="K11" s="42">
        <f t="shared" si="1"/>
        <v>0</v>
      </c>
      <c r="L11" s="37" t="s">
        <v>513</v>
      </c>
      <c r="M11" s="358"/>
    </row>
    <row r="12" spans="1:13" ht="31.5" customHeight="1">
      <c r="A12" s="364"/>
      <c r="B12" s="365"/>
      <c r="C12" s="39" t="s">
        <v>398</v>
      </c>
      <c r="D12" s="40" t="s">
        <v>513</v>
      </c>
      <c r="E12" s="46">
        <f>E16</f>
        <v>0</v>
      </c>
      <c r="F12" s="42">
        <f>G12+H12+I12+J12+K12</f>
        <v>0</v>
      </c>
      <c r="G12" s="42">
        <f t="shared" si="1"/>
        <v>0</v>
      </c>
      <c r="H12" s="42">
        <f t="shared" si="1"/>
        <v>0</v>
      </c>
      <c r="I12" s="42">
        <f t="shared" si="1"/>
        <v>0</v>
      </c>
      <c r="J12" s="42">
        <f t="shared" si="1"/>
        <v>0</v>
      </c>
      <c r="K12" s="42">
        <f t="shared" si="1"/>
        <v>0</v>
      </c>
      <c r="L12" s="37" t="s">
        <v>513</v>
      </c>
      <c r="M12" s="358"/>
    </row>
    <row r="13" spans="1:13" ht="28.5" customHeight="1">
      <c r="A13" s="353" t="s">
        <v>607</v>
      </c>
      <c r="B13" s="360" t="s">
        <v>757</v>
      </c>
      <c r="C13" s="39" t="s">
        <v>15</v>
      </c>
      <c r="D13" s="40" t="s">
        <v>668</v>
      </c>
      <c r="E13" s="46">
        <f t="shared" ref="E13:K13" si="2">E14+E15+E16</f>
        <v>0</v>
      </c>
      <c r="F13" s="42">
        <f t="shared" si="2"/>
        <v>20268.989999999998</v>
      </c>
      <c r="G13" s="42">
        <f t="shared" si="2"/>
        <v>12968</v>
      </c>
      <c r="H13" s="42">
        <f t="shared" si="2"/>
        <v>349.1</v>
      </c>
      <c r="I13" s="42">
        <f t="shared" si="2"/>
        <v>2188.79</v>
      </c>
      <c r="J13" s="42">
        <f t="shared" si="2"/>
        <v>4763.1000000000004</v>
      </c>
      <c r="K13" s="42">
        <f t="shared" si="2"/>
        <v>0</v>
      </c>
      <c r="L13" s="44"/>
      <c r="M13" s="358"/>
    </row>
    <row r="14" spans="1:13" ht="42.75" customHeight="1">
      <c r="A14" s="353"/>
      <c r="B14" s="360"/>
      <c r="C14" s="38" t="s">
        <v>315</v>
      </c>
      <c r="D14" s="37" t="s">
        <v>513</v>
      </c>
      <c r="E14" s="45">
        <v>0</v>
      </c>
      <c r="F14" s="42">
        <f>G14+H14+I14+J14+K14</f>
        <v>1720.3899999999999</v>
      </c>
      <c r="G14" s="45">
        <v>648.4</v>
      </c>
      <c r="H14" s="45">
        <v>349.1</v>
      </c>
      <c r="I14" s="45">
        <f>135.44+253.95</f>
        <v>389.39</v>
      </c>
      <c r="J14" s="45">
        <v>333.5</v>
      </c>
      <c r="K14" s="45">
        <v>0</v>
      </c>
      <c r="L14" s="38" t="s">
        <v>629</v>
      </c>
      <c r="M14" s="358"/>
    </row>
    <row r="15" spans="1:13" ht="45" customHeight="1">
      <c r="A15" s="353"/>
      <c r="B15" s="360"/>
      <c r="C15" s="38" t="s">
        <v>18</v>
      </c>
      <c r="D15" s="37" t="s">
        <v>513</v>
      </c>
      <c r="E15" s="45">
        <v>0</v>
      </c>
      <c r="F15" s="42">
        <f>G15+H15+I15+J15+K15</f>
        <v>18548.599999999999</v>
      </c>
      <c r="G15" s="45">
        <v>12319.6</v>
      </c>
      <c r="H15" s="45">
        <v>0</v>
      </c>
      <c r="I15" s="45">
        <v>1799.4</v>
      </c>
      <c r="J15" s="45">
        <v>4429.6000000000004</v>
      </c>
      <c r="K15" s="45">
        <v>0</v>
      </c>
      <c r="L15" s="37" t="s">
        <v>513</v>
      </c>
      <c r="M15" s="358"/>
    </row>
    <row r="16" spans="1:13" ht="35.25" customHeight="1">
      <c r="A16" s="353"/>
      <c r="B16" s="360"/>
      <c r="C16" s="38" t="s">
        <v>398</v>
      </c>
      <c r="D16" s="37" t="s">
        <v>513</v>
      </c>
      <c r="E16" s="45">
        <v>0</v>
      </c>
      <c r="F16" s="42">
        <f>G16+H16+I16+J16+K16</f>
        <v>0</v>
      </c>
      <c r="G16" s="45">
        <v>0</v>
      </c>
      <c r="H16" s="45">
        <v>0</v>
      </c>
      <c r="I16" s="45">
        <v>0</v>
      </c>
      <c r="J16" s="45">
        <v>0</v>
      </c>
      <c r="K16" s="45">
        <v>0</v>
      </c>
      <c r="L16" s="37" t="s">
        <v>513</v>
      </c>
      <c r="M16" s="358"/>
    </row>
  </sheetData>
  <mergeCells count="19">
    <mergeCell ref="A13:A16"/>
    <mergeCell ref="B13:B16"/>
    <mergeCell ref="M13:M16"/>
    <mergeCell ref="L6:L7"/>
    <mergeCell ref="M6:M7"/>
    <mergeCell ref="A9:A12"/>
    <mergeCell ref="B9:B12"/>
    <mergeCell ref="M9:M12"/>
    <mergeCell ref="G6:K6"/>
    <mergeCell ref="L1:M1"/>
    <mergeCell ref="A2:M2"/>
    <mergeCell ref="A3:M3"/>
    <mergeCell ref="A4:M4"/>
    <mergeCell ref="A6:A7"/>
    <mergeCell ref="B6:B7"/>
    <mergeCell ref="C6:C7"/>
    <mergeCell ref="D6:D7"/>
    <mergeCell ref="E6:E7"/>
    <mergeCell ref="F6:F7"/>
  </mergeCells>
  <printOptions horizontalCentered="1"/>
  <pageMargins left="0.39370078740157483" right="0.39370078740157483" top="0.39370078740157483" bottom="0.39370078740157483" header="0.31496062992125984" footer="0.31496062992125984"/>
  <pageSetup paperSize="9" scale="83" fitToHeight="0" orientation="landscape" horizontalDpi="4294967295" verticalDpi="4294967295" r:id="rId1"/>
</worksheet>
</file>

<file path=xl/worksheets/sheet4.xml><?xml version="1.0" encoding="utf-8"?>
<worksheet xmlns="http://schemas.openxmlformats.org/spreadsheetml/2006/main" xmlns:r="http://schemas.openxmlformats.org/officeDocument/2006/relationships">
  <sheetPr>
    <pageSetUpPr fitToPage="1"/>
  </sheetPr>
  <dimension ref="A1:J13"/>
  <sheetViews>
    <sheetView topLeftCell="A8" zoomScaleNormal="100" workbookViewId="0">
      <selection activeCell="J10" sqref="J10"/>
    </sheetView>
  </sheetViews>
  <sheetFormatPr defaultRowHeight="14.25"/>
  <cols>
    <col min="1" max="1" width="32.75" customWidth="1"/>
    <col min="2" max="2" width="14.25" customWidth="1"/>
    <col min="8" max="8" width="9.375" customWidth="1"/>
  </cols>
  <sheetData>
    <row r="1" spans="1:10" ht="42.75" customHeight="1">
      <c r="A1" s="231" t="s">
        <v>298</v>
      </c>
      <c r="B1" s="231"/>
      <c r="C1" s="231"/>
      <c r="D1" s="231"/>
      <c r="E1" s="231"/>
      <c r="F1" s="231"/>
      <c r="G1" s="231"/>
      <c r="H1" s="231"/>
    </row>
    <row r="2" spans="1:10" ht="35.25" customHeight="1">
      <c r="A2" s="14" t="s">
        <v>299</v>
      </c>
      <c r="B2" s="237" t="s">
        <v>333</v>
      </c>
      <c r="C2" s="238"/>
      <c r="D2" s="238"/>
      <c r="E2" s="238"/>
      <c r="F2" s="238"/>
      <c r="G2" s="238"/>
      <c r="H2" s="238"/>
      <c r="I2" s="238"/>
      <c r="J2" s="239"/>
    </row>
    <row r="3" spans="1:10" ht="40.5" customHeight="1">
      <c r="A3" s="6" t="s">
        <v>300</v>
      </c>
      <c r="B3" s="240" t="s">
        <v>329</v>
      </c>
      <c r="C3" s="241"/>
      <c r="D3" s="241"/>
      <c r="E3" s="241"/>
      <c r="F3" s="241"/>
      <c r="G3" s="241"/>
      <c r="H3" s="241"/>
      <c r="I3" s="241"/>
      <c r="J3" s="187"/>
    </row>
    <row r="4" spans="1:10" ht="56.25" customHeight="1">
      <c r="A4" s="6" t="s">
        <v>302</v>
      </c>
      <c r="B4" s="240" t="s">
        <v>334</v>
      </c>
      <c r="C4" s="241"/>
      <c r="D4" s="241"/>
      <c r="E4" s="241"/>
      <c r="F4" s="241"/>
      <c r="G4" s="241"/>
      <c r="H4" s="241"/>
      <c r="I4" s="241"/>
      <c r="J4" s="187"/>
    </row>
    <row r="5" spans="1:10" ht="57" customHeight="1">
      <c r="A5" s="6" t="s">
        <v>8</v>
      </c>
      <c r="B5" s="240" t="s">
        <v>331</v>
      </c>
      <c r="C5" s="241"/>
      <c r="D5" s="241"/>
      <c r="E5" s="241"/>
      <c r="F5" s="241"/>
      <c r="G5" s="241"/>
      <c r="H5" s="241"/>
      <c r="I5" s="241"/>
      <c r="J5" s="187"/>
    </row>
    <row r="6" spans="1:10" ht="39.75" customHeight="1">
      <c r="A6" s="6" t="s">
        <v>305</v>
      </c>
      <c r="B6" s="240" t="s">
        <v>330</v>
      </c>
      <c r="C6" s="241"/>
      <c r="D6" s="241"/>
      <c r="E6" s="241"/>
      <c r="F6" s="241"/>
      <c r="G6" s="241"/>
      <c r="H6" s="241"/>
      <c r="I6" s="241"/>
      <c r="J6" s="187"/>
    </row>
    <row r="7" spans="1:10" ht="44.25" customHeight="1">
      <c r="A7" s="6" t="s">
        <v>306</v>
      </c>
      <c r="B7" s="213" t="s">
        <v>727</v>
      </c>
      <c r="C7" s="214"/>
      <c r="D7" s="214"/>
      <c r="E7" s="214"/>
      <c r="F7" s="214"/>
      <c r="G7" s="214"/>
      <c r="H7" s="214"/>
      <c r="I7" s="214"/>
      <c r="J7" s="215"/>
    </row>
    <row r="8" spans="1:10" ht="33" customHeight="1">
      <c r="A8" s="184" t="s">
        <v>307</v>
      </c>
      <c r="B8" s="213" t="s">
        <v>13</v>
      </c>
      <c r="C8" s="214"/>
      <c r="D8" s="214"/>
      <c r="E8" s="214"/>
      <c r="F8" s="214"/>
      <c r="G8" s="214"/>
      <c r="H8" s="214"/>
      <c r="I8" s="214"/>
      <c r="J8" s="215"/>
    </row>
    <row r="9" spans="1:10" ht="29.25" customHeight="1">
      <c r="A9" s="184"/>
      <c r="B9" s="22" t="s">
        <v>14</v>
      </c>
      <c r="C9" s="19" t="s">
        <v>308</v>
      </c>
      <c r="D9" s="19" t="s">
        <v>309</v>
      </c>
      <c r="E9" s="19" t="s">
        <v>310</v>
      </c>
      <c r="F9" s="19" t="s">
        <v>311</v>
      </c>
      <c r="G9" s="19" t="s">
        <v>312</v>
      </c>
      <c r="H9" s="19" t="s">
        <v>313</v>
      </c>
      <c r="I9" s="19" t="s">
        <v>44</v>
      </c>
      <c r="J9" s="19" t="s">
        <v>45</v>
      </c>
    </row>
    <row r="10" spans="1:10" ht="29.25" customHeight="1">
      <c r="A10" s="6" t="s">
        <v>314</v>
      </c>
      <c r="B10" s="20">
        <f>B11+B12</f>
        <v>36427.411</v>
      </c>
      <c r="C10" s="20">
        <f>C11+C12</f>
        <v>3000</v>
      </c>
      <c r="D10" s="20">
        <f t="shared" ref="D10:J10" si="0">D11+D12</f>
        <v>4750</v>
      </c>
      <c r="E10" s="20">
        <f t="shared" si="0"/>
        <v>3000</v>
      </c>
      <c r="F10" s="20">
        <f t="shared" si="0"/>
        <v>4305.2</v>
      </c>
      <c r="G10" s="20">
        <f t="shared" si="0"/>
        <v>4876.8</v>
      </c>
      <c r="H10" s="20">
        <f t="shared" si="0"/>
        <v>7906.5109999999995</v>
      </c>
      <c r="I10" s="20">
        <f t="shared" si="0"/>
        <v>4283.7</v>
      </c>
      <c r="J10" s="20">
        <f t="shared" si="0"/>
        <v>4305.2</v>
      </c>
    </row>
    <row r="11" spans="1:10" ht="66" customHeight="1">
      <c r="A11" s="6" t="s">
        <v>315</v>
      </c>
      <c r="B11" s="20">
        <f>C11+D11+E11+F11+G11+H11+I11+J11</f>
        <v>36427.411</v>
      </c>
      <c r="C11" s="21">
        <f>'Приложение №14 (ПП2)'!G10</f>
        <v>3000</v>
      </c>
      <c r="D11" s="21">
        <f>'Приложение №14 (ПП2)'!H10</f>
        <v>4750</v>
      </c>
      <c r="E11" s="21">
        <f>'Приложение №14 (ПП2)'!I10</f>
        <v>3000</v>
      </c>
      <c r="F11" s="21">
        <f>'Приложение №14 (ПП2)'!J10</f>
        <v>4305.2</v>
      </c>
      <c r="G11" s="21">
        <f>'Приложение №14 (ПП2)'!K10</f>
        <v>4876.8</v>
      </c>
      <c r="H11" s="21">
        <f>'Приложение №14 (ПП2)'!L10</f>
        <v>7906.5109999999995</v>
      </c>
      <c r="I11" s="21">
        <f>'Приложение №14 (ПП2)'!M10</f>
        <v>4283.7</v>
      </c>
      <c r="J11" s="21">
        <f>'Приложение №14 (ПП2)'!N10</f>
        <v>4305.2</v>
      </c>
    </row>
    <row r="12" spans="1:10" ht="49.5" customHeight="1">
      <c r="A12" s="6" t="s">
        <v>18</v>
      </c>
      <c r="B12" s="20">
        <f>C12+D12+E12+F12+G12+H12+I12+J12</f>
        <v>0</v>
      </c>
      <c r="C12" s="21">
        <f>-'Приложение №14 (ПП2)'!G11</f>
        <v>0</v>
      </c>
      <c r="D12" s="21">
        <f>-'Приложение №14 (ПП2)'!H11</f>
        <v>0</v>
      </c>
      <c r="E12" s="21">
        <f>-'Приложение №14 (ПП2)'!I11</f>
        <v>0</v>
      </c>
      <c r="F12" s="21">
        <f>-'Приложение №14 (ПП2)'!J11</f>
        <v>0</v>
      </c>
      <c r="G12" s="21">
        <f>-'Приложение №14 (ПП2)'!K11</f>
        <v>0</v>
      </c>
      <c r="H12" s="21">
        <f>-'Приложение №14 (ПП2)'!L11</f>
        <v>0</v>
      </c>
      <c r="I12" s="21">
        <f>-'Приложение №14 (ПП2)'!M11</f>
        <v>0</v>
      </c>
      <c r="J12" s="21">
        <f>-'Приложение №14 (ПП2)'!N11</f>
        <v>0</v>
      </c>
    </row>
    <row r="13" spans="1:10" ht="46.5" customHeight="1">
      <c r="A13" s="6" t="s">
        <v>316</v>
      </c>
      <c r="B13" s="236" t="s">
        <v>332</v>
      </c>
      <c r="C13" s="236"/>
      <c r="D13" s="236"/>
      <c r="E13" s="236"/>
      <c r="F13" s="236"/>
      <c r="G13" s="236"/>
      <c r="H13" s="236"/>
      <c r="I13" s="236"/>
      <c r="J13" s="236"/>
    </row>
  </sheetData>
  <mergeCells count="10">
    <mergeCell ref="B8:J8"/>
    <mergeCell ref="B13:J13"/>
    <mergeCell ref="A1:H1"/>
    <mergeCell ref="A8:A9"/>
    <mergeCell ref="B2:J2"/>
    <mergeCell ref="B3:J3"/>
    <mergeCell ref="B4:J4"/>
    <mergeCell ref="B5:J5"/>
    <mergeCell ref="B6:J6"/>
    <mergeCell ref="B7:J7"/>
  </mergeCells>
  <printOptions horizontalCentered="1"/>
  <pageMargins left="0.78740157480314965" right="0.39370078740157483" top="0.39370078740157483" bottom="0.39370078740157483" header="0.31496062992125984" footer="0.31496062992125984"/>
  <pageSetup paperSize="9" scale="74" fitToHeight="0" orientation="portrait" horizontalDpi="4294967295" verticalDpi="4294967295" r:id="rId1"/>
</worksheet>
</file>

<file path=xl/worksheets/sheet5.xml><?xml version="1.0" encoding="utf-8"?>
<worksheet xmlns="http://schemas.openxmlformats.org/spreadsheetml/2006/main" xmlns:r="http://schemas.openxmlformats.org/officeDocument/2006/relationships">
  <sheetPr>
    <pageSetUpPr fitToPage="1"/>
  </sheetPr>
  <dimension ref="A1:J13"/>
  <sheetViews>
    <sheetView topLeftCell="A8" zoomScale="90" zoomScaleNormal="90" workbookViewId="0">
      <selection activeCell="H12" sqref="H12"/>
    </sheetView>
  </sheetViews>
  <sheetFormatPr defaultRowHeight="14.25"/>
  <cols>
    <col min="1" max="1" width="28" customWidth="1"/>
    <col min="2" max="2" width="11.25" bestFit="1" customWidth="1"/>
    <col min="3" max="4" width="9.25" bestFit="1" customWidth="1"/>
    <col min="5" max="7" width="10.25" bestFit="1" customWidth="1"/>
    <col min="8" max="8" width="9.25" bestFit="1" customWidth="1"/>
  </cols>
  <sheetData>
    <row r="1" spans="1:10" ht="36" customHeight="1">
      <c r="A1" s="231" t="s">
        <v>298</v>
      </c>
      <c r="B1" s="231"/>
      <c r="C1" s="231"/>
      <c r="D1" s="231"/>
      <c r="E1" s="231"/>
      <c r="F1" s="231"/>
      <c r="G1" s="231"/>
      <c r="H1" s="231"/>
    </row>
    <row r="2" spans="1:10" ht="63.75" customHeight="1">
      <c r="A2" s="14" t="s">
        <v>299</v>
      </c>
      <c r="B2" s="237" t="s">
        <v>335</v>
      </c>
      <c r="C2" s="238"/>
      <c r="D2" s="238"/>
      <c r="E2" s="238"/>
      <c r="F2" s="238"/>
      <c r="G2" s="238"/>
      <c r="H2" s="238"/>
      <c r="I2" s="238"/>
      <c r="J2" s="239"/>
    </row>
    <row r="3" spans="1:10" ht="62.25" customHeight="1">
      <c r="A3" s="6" t="s">
        <v>300</v>
      </c>
      <c r="B3" s="240" t="s">
        <v>336</v>
      </c>
      <c r="C3" s="241"/>
      <c r="D3" s="241"/>
      <c r="E3" s="241"/>
      <c r="F3" s="241"/>
      <c r="G3" s="241"/>
      <c r="H3" s="241"/>
      <c r="I3" s="241"/>
      <c r="J3" s="187"/>
    </row>
    <row r="4" spans="1:10" ht="42" customHeight="1">
      <c r="A4" s="6" t="s">
        <v>302</v>
      </c>
      <c r="B4" s="240" t="s">
        <v>303</v>
      </c>
      <c r="C4" s="241"/>
      <c r="D4" s="241"/>
      <c r="E4" s="241"/>
      <c r="F4" s="241"/>
      <c r="G4" s="241"/>
      <c r="H4" s="241"/>
      <c r="I4" s="241"/>
      <c r="J4" s="187"/>
    </row>
    <row r="5" spans="1:10" ht="48.75" customHeight="1">
      <c r="A5" s="6" t="s">
        <v>8</v>
      </c>
      <c r="B5" s="240" t="s">
        <v>337</v>
      </c>
      <c r="C5" s="241"/>
      <c r="D5" s="241"/>
      <c r="E5" s="241"/>
      <c r="F5" s="241"/>
      <c r="G5" s="241"/>
      <c r="H5" s="241"/>
      <c r="I5" s="241"/>
      <c r="J5" s="187"/>
    </row>
    <row r="6" spans="1:10" ht="59.25" customHeight="1">
      <c r="A6" s="5" t="s">
        <v>305</v>
      </c>
      <c r="B6" s="242" t="s">
        <v>338</v>
      </c>
      <c r="C6" s="243"/>
      <c r="D6" s="243"/>
      <c r="E6" s="243"/>
      <c r="F6" s="243"/>
      <c r="G6" s="243"/>
      <c r="H6" s="243"/>
      <c r="I6" s="243"/>
      <c r="J6" s="244"/>
    </row>
    <row r="7" spans="1:10" ht="33" customHeight="1">
      <c r="A7" s="5" t="s">
        <v>306</v>
      </c>
      <c r="B7" s="213" t="s">
        <v>727</v>
      </c>
      <c r="C7" s="214"/>
      <c r="D7" s="214"/>
      <c r="E7" s="214"/>
      <c r="F7" s="214"/>
      <c r="G7" s="214"/>
      <c r="H7" s="214"/>
      <c r="I7" s="214"/>
      <c r="J7" s="215"/>
    </row>
    <row r="8" spans="1:10" ht="39" customHeight="1">
      <c r="A8" s="185" t="s">
        <v>307</v>
      </c>
      <c r="B8" s="213" t="s">
        <v>13</v>
      </c>
      <c r="C8" s="214"/>
      <c r="D8" s="214"/>
      <c r="E8" s="214"/>
      <c r="F8" s="214"/>
      <c r="G8" s="214"/>
      <c r="H8" s="214"/>
      <c r="I8" s="214"/>
      <c r="J8" s="215"/>
    </row>
    <row r="9" spans="1:10" ht="34.5" customHeight="1">
      <c r="A9" s="185"/>
      <c r="B9" s="22" t="s">
        <v>14</v>
      </c>
      <c r="C9" s="19" t="s">
        <v>308</v>
      </c>
      <c r="D9" s="19" t="s">
        <v>309</v>
      </c>
      <c r="E9" s="19" t="s">
        <v>310</v>
      </c>
      <c r="F9" s="19" t="s">
        <v>311</v>
      </c>
      <c r="G9" s="19" t="s">
        <v>312</v>
      </c>
      <c r="H9" s="19" t="s">
        <v>313</v>
      </c>
      <c r="I9" s="19" t="s">
        <v>44</v>
      </c>
      <c r="J9" s="19" t="s">
        <v>45</v>
      </c>
    </row>
    <row r="10" spans="1:10" ht="28.5" customHeight="1">
      <c r="A10" s="5" t="s">
        <v>314</v>
      </c>
      <c r="B10" s="20">
        <f>B11+B12</f>
        <v>111983.35</v>
      </c>
      <c r="C10" s="20">
        <f>C11+C12</f>
        <v>4526.1000000000004</v>
      </c>
      <c r="D10" s="20">
        <f t="shared" ref="D10:J10" si="0">D11+D12</f>
        <v>1921.9</v>
      </c>
      <c r="E10" s="20">
        <f t="shared" si="0"/>
        <v>17403.900000000001</v>
      </c>
      <c r="F10" s="20">
        <f t="shared" si="0"/>
        <v>50847.199999999997</v>
      </c>
      <c r="G10" s="20">
        <f t="shared" si="0"/>
        <v>23785</v>
      </c>
      <c r="H10" s="20">
        <f>H11+H12</f>
        <v>12780.75</v>
      </c>
      <c r="I10" s="20">
        <f>I11+I12</f>
        <v>0</v>
      </c>
      <c r="J10" s="20">
        <f t="shared" si="0"/>
        <v>718.5</v>
      </c>
    </row>
    <row r="11" spans="1:10" ht="62.25" customHeight="1">
      <c r="A11" s="5" t="s">
        <v>315</v>
      </c>
      <c r="B11" s="20">
        <f>C11+D11+E11+F11+G11+H11+I11+J11</f>
        <v>22057.35</v>
      </c>
      <c r="C11" s="21">
        <f>'Приложение №15 (ПП3)'!G10</f>
        <v>441.1</v>
      </c>
      <c r="D11" s="21">
        <f>'Приложение №15 (ПП3)'!H10</f>
        <v>1322</v>
      </c>
      <c r="E11" s="21">
        <f>'Приложение №15 (ПП3)'!I10</f>
        <v>7987.8</v>
      </c>
      <c r="F11" s="21">
        <f>'Приложение №15 (ПП3)'!J10</f>
        <v>3259.2</v>
      </c>
      <c r="G11" s="21">
        <f>'Приложение №15 (ПП3)'!K10</f>
        <v>2410</v>
      </c>
      <c r="H11" s="21">
        <f>'Приложение №15 (ПП3)'!L10</f>
        <v>5918.75</v>
      </c>
      <c r="I11" s="21">
        <f>'Приложение №15 (ПП3)'!M10</f>
        <v>0</v>
      </c>
      <c r="J11" s="21">
        <f>'Приложение №15 (ПП3)'!N10</f>
        <v>718.5</v>
      </c>
    </row>
    <row r="12" spans="1:10" ht="60.75" customHeight="1">
      <c r="A12" s="5" t="s">
        <v>18</v>
      </c>
      <c r="B12" s="20">
        <f>C12+D12+E12+F12+G12+H12+I12+J12</f>
        <v>89926</v>
      </c>
      <c r="C12" s="21">
        <f>'Приложение №15 (ПП3)'!G11</f>
        <v>4085</v>
      </c>
      <c r="D12" s="21">
        <f>'Приложение №15 (ПП3)'!H11</f>
        <v>599.9</v>
      </c>
      <c r="E12" s="21">
        <f>'Приложение №15 (ПП3)'!I11</f>
        <v>9416.1</v>
      </c>
      <c r="F12" s="21">
        <f>'Приложение №15 (ПП3)'!J11</f>
        <v>47588</v>
      </c>
      <c r="G12" s="21">
        <f>'Приложение №15 (ПП3)'!K11</f>
        <v>21375</v>
      </c>
      <c r="H12" s="21">
        <f>'Приложение №15 (ПП3)'!L11</f>
        <v>6862</v>
      </c>
      <c r="I12" s="21">
        <f>'Приложение №15 (ПП3)'!M11</f>
        <v>0</v>
      </c>
      <c r="J12" s="21">
        <f>'Приложение №15 (ПП3)'!N11</f>
        <v>0</v>
      </c>
    </row>
    <row r="13" spans="1:10" ht="109.5" customHeight="1">
      <c r="A13" s="75" t="s">
        <v>316</v>
      </c>
      <c r="B13" s="184" t="s">
        <v>339</v>
      </c>
      <c r="C13" s="184"/>
      <c r="D13" s="184"/>
      <c r="E13" s="184"/>
      <c r="F13" s="184"/>
      <c r="G13" s="184"/>
      <c r="H13" s="184"/>
      <c r="I13" s="184"/>
      <c r="J13" s="184"/>
    </row>
  </sheetData>
  <mergeCells count="10">
    <mergeCell ref="B8:J8"/>
    <mergeCell ref="B13:J13"/>
    <mergeCell ref="A8:A9"/>
    <mergeCell ref="A1:H1"/>
    <mergeCell ref="B2:J2"/>
    <mergeCell ref="B3:J3"/>
    <mergeCell ref="B4:J4"/>
    <mergeCell ref="B5:J5"/>
    <mergeCell ref="B6:J6"/>
    <mergeCell ref="B7:J7"/>
  </mergeCells>
  <printOptions horizontalCentered="1"/>
  <pageMargins left="0.78740157480314965" right="0.39370078740157483" top="0.39370078740157483" bottom="0.39370078740157483" header="0.31496062992125984" footer="0.31496062992125984"/>
  <pageSetup paperSize="9" scale="77" fitToHeight="0" orientation="portrait" horizontalDpi="4294967295" verticalDpi="4294967295" r:id="rId1"/>
</worksheet>
</file>

<file path=xl/worksheets/sheet6.xml><?xml version="1.0" encoding="utf-8"?>
<worksheet xmlns="http://schemas.openxmlformats.org/spreadsheetml/2006/main" xmlns:r="http://schemas.openxmlformats.org/officeDocument/2006/relationships">
  <sheetPr>
    <pageSetUpPr fitToPage="1"/>
  </sheetPr>
  <dimension ref="A1:N20"/>
  <sheetViews>
    <sheetView topLeftCell="A10" zoomScaleNormal="100" workbookViewId="0">
      <selection activeCell="J15" sqref="J15"/>
    </sheetView>
  </sheetViews>
  <sheetFormatPr defaultRowHeight="14.25"/>
  <cols>
    <col min="1" max="1" width="24.625" customWidth="1"/>
    <col min="2" max="2" width="15.625" customWidth="1"/>
  </cols>
  <sheetData>
    <row r="1" spans="1:14" ht="32.25" customHeight="1">
      <c r="A1" s="245" t="s">
        <v>298</v>
      </c>
      <c r="B1" s="246"/>
      <c r="C1" s="246"/>
      <c r="D1" s="246"/>
      <c r="E1" s="246"/>
      <c r="F1" s="246"/>
      <c r="G1" s="246"/>
      <c r="H1" s="246"/>
      <c r="I1" s="246"/>
      <c r="J1" s="247"/>
    </row>
    <row r="2" spans="1:14" ht="54" customHeight="1">
      <c r="A2" s="76" t="s">
        <v>299</v>
      </c>
      <c r="B2" s="237" t="s">
        <v>340</v>
      </c>
      <c r="C2" s="238"/>
      <c r="D2" s="238"/>
      <c r="E2" s="238"/>
      <c r="F2" s="238"/>
      <c r="G2" s="238"/>
      <c r="H2" s="238"/>
      <c r="I2" s="238"/>
      <c r="J2" s="239"/>
    </row>
    <row r="3" spans="1:14" ht="66.75" customHeight="1">
      <c r="A3" s="185" t="s">
        <v>300</v>
      </c>
      <c r="B3" s="248" t="s">
        <v>341</v>
      </c>
      <c r="C3" s="249"/>
      <c r="D3" s="249"/>
      <c r="E3" s="249"/>
      <c r="F3" s="249"/>
      <c r="G3" s="249"/>
      <c r="H3" s="249"/>
      <c r="I3" s="249"/>
      <c r="J3" s="250"/>
    </row>
    <row r="4" spans="1:14" ht="52.5" customHeight="1">
      <c r="A4" s="185"/>
      <c r="B4" s="248" t="s">
        <v>342</v>
      </c>
      <c r="C4" s="249"/>
      <c r="D4" s="249"/>
      <c r="E4" s="249"/>
      <c r="F4" s="249"/>
      <c r="G4" s="249"/>
      <c r="H4" s="249"/>
      <c r="I4" s="249"/>
      <c r="J4" s="250"/>
    </row>
    <row r="5" spans="1:14" ht="42" customHeight="1">
      <c r="A5" s="75" t="s">
        <v>302</v>
      </c>
      <c r="B5" s="248" t="s">
        <v>303</v>
      </c>
      <c r="C5" s="249"/>
      <c r="D5" s="249"/>
      <c r="E5" s="249"/>
      <c r="F5" s="249"/>
      <c r="G5" s="249"/>
      <c r="H5" s="249"/>
      <c r="I5" s="249"/>
      <c r="J5" s="250"/>
    </row>
    <row r="6" spans="1:14" ht="76.5" customHeight="1">
      <c r="A6" s="75" t="s">
        <v>8</v>
      </c>
      <c r="B6" s="248" t="s">
        <v>343</v>
      </c>
      <c r="C6" s="249"/>
      <c r="D6" s="249"/>
      <c r="E6" s="249"/>
      <c r="F6" s="249"/>
      <c r="G6" s="249"/>
      <c r="H6" s="249"/>
      <c r="I6" s="249"/>
      <c r="J6" s="250"/>
    </row>
    <row r="7" spans="1:14" ht="36" customHeight="1">
      <c r="A7" s="185" t="s">
        <v>305</v>
      </c>
      <c r="B7" s="242" t="s">
        <v>344</v>
      </c>
      <c r="C7" s="243"/>
      <c r="D7" s="243"/>
      <c r="E7" s="243"/>
      <c r="F7" s="243"/>
      <c r="G7" s="243"/>
      <c r="H7" s="243"/>
      <c r="I7" s="243"/>
      <c r="J7" s="244"/>
    </row>
    <row r="8" spans="1:14" ht="39.75" customHeight="1">
      <c r="A8" s="185"/>
      <c r="B8" s="242" t="s">
        <v>345</v>
      </c>
      <c r="C8" s="243"/>
      <c r="D8" s="243"/>
      <c r="E8" s="243"/>
      <c r="F8" s="243"/>
      <c r="G8" s="243"/>
      <c r="H8" s="243"/>
      <c r="I8" s="243"/>
      <c r="J8" s="244"/>
    </row>
    <row r="9" spans="1:14" ht="39.75" customHeight="1">
      <c r="A9" s="185"/>
      <c r="B9" s="242" t="s">
        <v>346</v>
      </c>
      <c r="C9" s="243"/>
      <c r="D9" s="243"/>
      <c r="E9" s="243"/>
      <c r="F9" s="243"/>
      <c r="G9" s="243"/>
      <c r="H9" s="243"/>
      <c r="I9" s="243"/>
      <c r="J9" s="244"/>
    </row>
    <row r="10" spans="1:14" ht="31.5">
      <c r="A10" s="75" t="s">
        <v>306</v>
      </c>
      <c r="B10" s="213" t="s">
        <v>727</v>
      </c>
      <c r="C10" s="214"/>
      <c r="D10" s="214"/>
      <c r="E10" s="214"/>
      <c r="F10" s="214"/>
      <c r="G10" s="214"/>
      <c r="H10" s="214"/>
      <c r="I10" s="214"/>
      <c r="J10" s="215"/>
    </row>
    <row r="11" spans="1:14" ht="54" customHeight="1">
      <c r="A11" s="185" t="s">
        <v>307</v>
      </c>
      <c r="B11" s="213" t="s">
        <v>13</v>
      </c>
      <c r="C11" s="214"/>
      <c r="D11" s="214"/>
      <c r="E11" s="214"/>
      <c r="F11" s="214"/>
      <c r="G11" s="214"/>
      <c r="H11" s="214"/>
      <c r="I11" s="214"/>
      <c r="J11" s="215"/>
    </row>
    <row r="12" spans="1:14">
      <c r="A12" s="185"/>
      <c r="B12" s="22" t="s">
        <v>14</v>
      </c>
      <c r="C12" s="19" t="s">
        <v>308</v>
      </c>
      <c r="D12" s="19" t="s">
        <v>309</v>
      </c>
      <c r="E12" s="19" t="s">
        <v>310</v>
      </c>
      <c r="F12" s="19" t="s">
        <v>311</v>
      </c>
      <c r="G12" s="19" t="s">
        <v>312</v>
      </c>
      <c r="H12" s="19" t="s">
        <v>313</v>
      </c>
      <c r="I12" s="19" t="s">
        <v>44</v>
      </c>
      <c r="J12" s="19" t="s">
        <v>45</v>
      </c>
    </row>
    <row r="13" spans="1:14" ht="27" customHeight="1">
      <c r="A13" s="5" t="s">
        <v>314</v>
      </c>
      <c r="B13" s="20">
        <f>B14+B15</f>
        <v>16525.500000000004</v>
      </c>
      <c r="C13" s="20">
        <f>C14+C15</f>
        <v>215.5</v>
      </c>
      <c r="D13" s="20">
        <f t="shared" ref="D13:J13" si="0">D14+D15</f>
        <v>499.2</v>
      </c>
      <c r="E13" s="20">
        <f t="shared" si="0"/>
        <v>4248.1000000000004</v>
      </c>
      <c r="F13" s="20">
        <f t="shared" si="0"/>
        <v>5971.1</v>
      </c>
      <c r="G13" s="20">
        <f t="shared" si="0"/>
        <v>397.6</v>
      </c>
      <c r="H13" s="20">
        <f t="shared" si="0"/>
        <v>4441.8</v>
      </c>
      <c r="I13" s="20">
        <f t="shared" si="0"/>
        <v>508.40000000000003</v>
      </c>
      <c r="J13" s="20">
        <f t="shared" si="0"/>
        <v>243.79999999999998</v>
      </c>
      <c r="M13" s="101"/>
      <c r="N13" s="48"/>
    </row>
    <row r="14" spans="1:14" ht="51.75" customHeight="1">
      <c r="A14" s="5" t="s">
        <v>315</v>
      </c>
      <c r="B14" s="20">
        <f>C14+D14+E14+F14+G14+H14+I14+J14</f>
        <v>16525.500000000004</v>
      </c>
      <c r="C14" s="21">
        <f>'Приложение №16 (ПП4)'!G10</f>
        <v>215.5</v>
      </c>
      <c r="D14" s="21">
        <f>'Приложение №16 (ПП4)'!H10</f>
        <v>499.2</v>
      </c>
      <c r="E14" s="21">
        <f>'Приложение №16 (ПП4)'!I10</f>
        <v>4248.1000000000004</v>
      </c>
      <c r="F14" s="21">
        <f>'Приложение №16 (ПП4)'!J10</f>
        <v>5971.1</v>
      </c>
      <c r="G14" s="21">
        <f>'Приложение №16 (ПП4)'!K10</f>
        <v>397.6</v>
      </c>
      <c r="H14" s="21">
        <f>'Приложение №16 (ПП4)'!L10</f>
        <v>4441.8</v>
      </c>
      <c r="I14" s="21">
        <f>'Приложение №16 (ПП4)'!M10</f>
        <v>508.40000000000003</v>
      </c>
      <c r="J14" s="21">
        <f>'Приложение №16 (ПП4)'!N10</f>
        <v>243.79999999999998</v>
      </c>
    </row>
    <row r="15" spans="1:14" ht="31.5">
      <c r="A15" s="5" t="s">
        <v>18</v>
      </c>
      <c r="B15" s="20">
        <f>C15+D15+E15+F15+G15+H15+I15+J15</f>
        <v>0</v>
      </c>
      <c r="C15" s="21">
        <f>'Приложение №16 (ПП4)'!G11</f>
        <v>0</v>
      </c>
      <c r="D15" s="21">
        <f>'Приложение №16 (ПП4)'!H11</f>
        <v>0</v>
      </c>
      <c r="E15" s="21">
        <f>'Приложение №16 (ПП4)'!I11</f>
        <v>0</v>
      </c>
      <c r="F15" s="21">
        <f>'Приложение №16 (ПП4)'!J11</f>
        <v>0</v>
      </c>
      <c r="G15" s="21">
        <f>'Приложение №16 (ПП4)'!K11</f>
        <v>0</v>
      </c>
      <c r="H15" s="21">
        <f>'Приложение №16 (ПП4)'!L11</f>
        <v>0</v>
      </c>
      <c r="I15" s="21">
        <f>'Приложение №16 (ПП4)'!M11</f>
        <v>0</v>
      </c>
      <c r="J15" s="21">
        <f>'Приложение №16 (ПП4)'!N11</f>
        <v>0</v>
      </c>
    </row>
    <row r="16" spans="1:14" ht="31.5" customHeight="1">
      <c r="A16" s="189" t="s">
        <v>316</v>
      </c>
      <c r="B16" s="240" t="s">
        <v>347</v>
      </c>
      <c r="C16" s="241"/>
      <c r="D16" s="241"/>
      <c r="E16" s="241"/>
      <c r="F16" s="241"/>
      <c r="G16" s="241"/>
      <c r="H16" s="241"/>
      <c r="I16" s="241"/>
      <c r="J16" s="187"/>
    </row>
    <row r="17" spans="1:10" ht="36" customHeight="1">
      <c r="A17" s="190"/>
      <c r="B17" s="240" t="s">
        <v>348</v>
      </c>
      <c r="C17" s="241"/>
      <c r="D17" s="241"/>
      <c r="E17" s="241"/>
      <c r="F17" s="241"/>
      <c r="G17" s="241"/>
      <c r="H17" s="241"/>
      <c r="I17" s="241"/>
      <c r="J17" s="187"/>
    </row>
    <row r="18" spans="1:10" ht="51" customHeight="1">
      <c r="A18" s="190"/>
      <c r="B18" s="240" t="s">
        <v>349</v>
      </c>
      <c r="C18" s="241"/>
      <c r="D18" s="241"/>
      <c r="E18" s="241"/>
      <c r="F18" s="241"/>
      <c r="G18" s="241"/>
      <c r="H18" s="241"/>
      <c r="I18" s="241"/>
      <c r="J18" s="187"/>
    </row>
    <row r="19" spans="1:10" ht="31.5" customHeight="1">
      <c r="A19" s="190"/>
      <c r="B19" s="248" t="s">
        <v>350</v>
      </c>
      <c r="C19" s="249"/>
      <c r="D19" s="249"/>
      <c r="E19" s="249"/>
      <c r="F19" s="249"/>
      <c r="G19" s="249"/>
      <c r="H19" s="249"/>
      <c r="I19" s="249"/>
      <c r="J19" s="250"/>
    </row>
    <row r="20" spans="1:10" ht="31.5" customHeight="1">
      <c r="A20" s="191"/>
      <c r="B20" s="240" t="s">
        <v>351</v>
      </c>
      <c r="C20" s="241"/>
      <c r="D20" s="241"/>
      <c r="E20" s="241"/>
      <c r="F20" s="241"/>
      <c r="G20" s="241"/>
      <c r="H20" s="241"/>
      <c r="I20" s="241"/>
      <c r="J20" s="187"/>
    </row>
  </sheetData>
  <mergeCells count="20">
    <mergeCell ref="B19:J19"/>
    <mergeCell ref="B20:J20"/>
    <mergeCell ref="A3:A4"/>
    <mergeCell ref="A16:A20"/>
    <mergeCell ref="A11:A12"/>
    <mergeCell ref="A7:A9"/>
    <mergeCell ref="B16:J16"/>
    <mergeCell ref="B17:J17"/>
    <mergeCell ref="B18:J18"/>
    <mergeCell ref="B6:J6"/>
    <mergeCell ref="B7:J7"/>
    <mergeCell ref="B8:J8"/>
    <mergeCell ref="B9:J9"/>
    <mergeCell ref="B10:J10"/>
    <mergeCell ref="B11:J11"/>
    <mergeCell ref="A1:J1"/>
    <mergeCell ref="B2:J2"/>
    <mergeCell ref="B3:J3"/>
    <mergeCell ref="B4:J4"/>
    <mergeCell ref="B5:J5"/>
  </mergeCells>
  <printOptions horizontalCentered="1"/>
  <pageMargins left="0.78740157480314965" right="0.39370078740157483" top="0.39370078740157483" bottom="0.39370078740157483" header="0.31496062992125984" footer="0.31496062992125984"/>
  <pageSetup paperSize="9" scale="79" fitToHeight="0" orientation="portrait" horizontalDpi="4294967295" verticalDpi="4294967295" r:id="rId1"/>
</worksheet>
</file>

<file path=xl/worksheets/sheet7.xml><?xml version="1.0" encoding="utf-8"?>
<worksheet xmlns="http://schemas.openxmlformats.org/spreadsheetml/2006/main" xmlns:r="http://schemas.openxmlformats.org/officeDocument/2006/relationships">
  <sheetPr>
    <pageSetUpPr fitToPage="1"/>
  </sheetPr>
  <dimension ref="A1:J14"/>
  <sheetViews>
    <sheetView topLeftCell="A7" zoomScaleNormal="100" workbookViewId="0">
      <selection activeCell="I10" sqref="I10"/>
    </sheetView>
  </sheetViews>
  <sheetFormatPr defaultRowHeight="14.25"/>
  <cols>
    <col min="1" max="1" width="28.625" customWidth="1"/>
    <col min="2" max="2" width="16.625" customWidth="1"/>
    <col min="3" max="5" width="7.875" bestFit="1" customWidth="1"/>
    <col min="6" max="6" width="9.875" customWidth="1"/>
    <col min="7" max="7" width="7.875" bestFit="1" customWidth="1"/>
    <col min="8" max="8" width="10.75" customWidth="1"/>
  </cols>
  <sheetData>
    <row r="1" spans="1:10" ht="36" customHeight="1">
      <c r="A1" s="231" t="s">
        <v>298</v>
      </c>
      <c r="B1" s="231"/>
      <c r="C1" s="231"/>
      <c r="D1" s="231"/>
      <c r="E1" s="231"/>
      <c r="F1" s="231"/>
      <c r="G1" s="231"/>
      <c r="H1" s="231"/>
    </row>
    <row r="2" spans="1:10" ht="45" customHeight="1">
      <c r="A2" s="14" t="s">
        <v>299</v>
      </c>
      <c r="B2" s="237" t="s">
        <v>352</v>
      </c>
      <c r="C2" s="238"/>
      <c r="D2" s="238"/>
      <c r="E2" s="238"/>
      <c r="F2" s="238"/>
      <c r="G2" s="238"/>
      <c r="H2" s="238"/>
      <c r="I2" s="238"/>
      <c r="J2" s="239"/>
    </row>
    <row r="3" spans="1:10" ht="36" customHeight="1">
      <c r="A3" s="5" t="s">
        <v>300</v>
      </c>
      <c r="B3" s="240" t="s">
        <v>353</v>
      </c>
      <c r="C3" s="241"/>
      <c r="D3" s="241"/>
      <c r="E3" s="241"/>
      <c r="F3" s="241"/>
      <c r="G3" s="241"/>
      <c r="H3" s="241"/>
      <c r="I3" s="241"/>
      <c r="J3" s="187"/>
    </row>
    <row r="4" spans="1:10" ht="47.25" customHeight="1">
      <c r="A4" s="5" t="s">
        <v>302</v>
      </c>
      <c r="B4" s="240" t="s">
        <v>334</v>
      </c>
      <c r="C4" s="241"/>
      <c r="D4" s="241"/>
      <c r="E4" s="241"/>
      <c r="F4" s="241"/>
      <c r="G4" s="241"/>
      <c r="H4" s="241"/>
      <c r="I4" s="241"/>
      <c r="J4" s="187"/>
    </row>
    <row r="5" spans="1:10" ht="52.5" customHeight="1">
      <c r="A5" s="5" t="s">
        <v>8</v>
      </c>
      <c r="B5" s="240" t="s">
        <v>360</v>
      </c>
      <c r="C5" s="241"/>
      <c r="D5" s="241"/>
      <c r="E5" s="241"/>
      <c r="F5" s="241"/>
      <c r="G5" s="241"/>
      <c r="H5" s="241"/>
      <c r="I5" s="241"/>
      <c r="J5" s="187"/>
    </row>
    <row r="6" spans="1:10" ht="39.950000000000003" customHeight="1">
      <c r="A6" s="5" t="s">
        <v>305</v>
      </c>
      <c r="B6" s="240" t="s">
        <v>354</v>
      </c>
      <c r="C6" s="241"/>
      <c r="D6" s="241"/>
      <c r="E6" s="241"/>
      <c r="F6" s="241"/>
      <c r="G6" s="241"/>
      <c r="H6" s="241"/>
      <c r="I6" s="241"/>
      <c r="J6" s="187"/>
    </row>
    <row r="7" spans="1:10" ht="47.25" customHeight="1">
      <c r="A7" s="5" t="s">
        <v>306</v>
      </c>
      <c r="B7" s="213" t="s">
        <v>726</v>
      </c>
      <c r="C7" s="214"/>
      <c r="D7" s="214"/>
      <c r="E7" s="214"/>
      <c r="F7" s="214"/>
      <c r="G7" s="214"/>
      <c r="H7" s="214"/>
      <c r="I7" s="214"/>
      <c r="J7" s="215"/>
    </row>
    <row r="8" spans="1:10" ht="34.5" customHeight="1">
      <c r="A8" s="185" t="s">
        <v>307</v>
      </c>
      <c r="B8" s="213" t="s">
        <v>13</v>
      </c>
      <c r="C8" s="214"/>
      <c r="D8" s="214"/>
      <c r="E8" s="214"/>
      <c r="F8" s="214"/>
      <c r="G8" s="214"/>
      <c r="H8" s="214"/>
      <c r="I8" s="214"/>
      <c r="J8" s="215"/>
    </row>
    <row r="9" spans="1:10" ht="27" customHeight="1">
      <c r="A9" s="185"/>
      <c r="B9" s="22" t="s">
        <v>14</v>
      </c>
      <c r="C9" s="19" t="s">
        <v>308</v>
      </c>
      <c r="D9" s="19" t="s">
        <v>309</v>
      </c>
      <c r="E9" s="19" t="s">
        <v>310</v>
      </c>
      <c r="F9" s="19" t="s">
        <v>311</v>
      </c>
      <c r="G9" s="19" t="s">
        <v>312</v>
      </c>
      <c r="H9" s="19" t="s">
        <v>313</v>
      </c>
      <c r="I9" s="19" t="s">
        <v>44</v>
      </c>
      <c r="J9" s="19" t="s">
        <v>45</v>
      </c>
    </row>
    <row r="10" spans="1:10" ht="34.5" customHeight="1">
      <c r="A10" s="5" t="s">
        <v>314</v>
      </c>
      <c r="B10" s="20">
        <f>B11+B12</f>
        <v>223197.39999999997</v>
      </c>
      <c r="C10" s="20">
        <f t="shared" ref="C10:J10" si="0">C11+C12</f>
        <v>11931.9</v>
      </c>
      <c r="D10" s="20">
        <f t="shared" si="0"/>
        <v>18427.800000000003</v>
      </c>
      <c r="E10" s="20">
        <f t="shared" si="0"/>
        <v>11173.7</v>
      </c>
      <c r="F10" s="20">
        <f t="shared" si="0"/>
        <v>88379.5</v>
      </c>
      <c r="G10" s="20">
        <f t="shared" si="0"/>
        <v>36418.9</v>
      </c>
      <c r="H10" s="20">
        <f t="shared" si="0"/>
        <v>34993.300000000003</v>
      </c>
      <c r="I10" s="20">
        <f t="shared" si="0"/>
        <v>21753.800000000003</v>
      </c>
      <c r="J10" s="20">
        <f t="shared" si="0"/>
        <v>118.5</v>
      </c>
    </row>
    <row r="11" spans="1:10" ht="47.25">
      <c r="A11" s="5" t="s">
        <v>315</v>
      </c>
      <c r="B11" s="20">
        <f>C11+D11+E11+F11+G11+H11+I11+J11</f>
        <v>49059.4</v>
      </c>
      <c r="C11" s="21">
        <f>'Приложение №17 (ПП5)'!G10</f>
        <v>6578.4</v>
      </c>
      <c r="D11" s="21">
        <f>'Приложение №17 (ПП5)'!H10</f>
        <v>7182.6</v>
      </c>
      <c r="E11" s="21">
        <f>'Приложение №17 (ПП5)'!I10</f>
        <v>7789.7</v>
      </c>
      <c r="F11" s="21">
        <f>'Приложение №17 (ПП5)'!J10</f>
        <v>14094.5</v>
      </c>
      <c r="G11" s="21">
        <f>'Приложение №17 (ПП5)'!K10</f>
        <v>6316.3</v>
      </c>
      <c r="H11" s="21">
        <f>'Приложение №17 (ПП5)'!L10</f>
        <v>5477.5</v>
      </c>
      <c r="I11" s="21">
        <f>'Приложение №17 (ПП5)'!M10</f>
        <v>1501.9</v>
      </c>
      <c r="J11" s="21">
        <f>'Приложение №17 (ПП5)'!N10</f>
        <v>118.5</v>
      </c>
    </row>
    <row r="12" spans="1:10" ht="47.25" customHeight="1">
      <c r="A12" s="5" t="s">
        <v>18</v>
      </c>
      <c r="B12" s="20">
        <f>C12+D12+E12+F12+G12+H12+I12+J12</f>
        <v>174137.99999999997</v>
      </c>
      <c r="C12" s="21">
        <f>'Приложение №17 (ПП5)'!G11</f>
        <v>5353.5</v>
      </c>
      <c r="D12" s="21">
        <f>'Приложение №17 (ПП5)'!H11</f>
        <v>11245.2</v>
      </c>
      <c r="E12" s="21">
        <f>'Приложение №17 (ПП5)'!I11</f>
        <v>3384</v>
      </c>
      <c r="F12" s="21">
        <f>'Приложение №17 (ПП5)'!J11</f>
        <v>74285</v>
      </c>
      <c r="G12" s="21">
        <f>'Приложение №17 (ПП5)'!K11</f>
        <v>30102.6</v>
      </c>
      <c r="H12" s="21">
        <f>'Приложение №17 (ПП5)'!L11</f>
        <v>29515.8</v>
      </c>
      <c r="I12" s="21">
        <f>'Приложение №17 (ПП5)'!M11</f>
        <v>20251.900000000001</v>
      </c>
      <c r="J12" s="21">
        <f>'Приложение №17 (ПП5)'!N11</f>
        <v>0</v>
      </c>
    </row>
    <row r="13" spans="1:10" ht="76.5" customHeight="1">
      <c r="A13" s="251" t="s">
        <v>316</v>
      </c>
      <c r="B13" s="184" t="s">
        <v>356</v>
      </c>
      <c r="C13" s="184"/>
      <c r="D13" s="184"/>
      <c r="E13" s="184"/>
      <c r="F13" s="184"/>
      <c r="G13" s="184"/>
      <c r="H13" s="184"/>
      <c r="I13" s="184"/>
      <c r="J13" s="184"/>
    </row>
    <row r="14" spans="1:10" ht="45" customHeight="1">
      <c r="A14" s="251"/>
      <c r="B14" s="184" t="s">
        <v>357</v>
      </c>
      <c r="C14" s="184"/>
      <c r="D14" s="184"/>
      <c r="E14" s="184"/>
      <c r="F14" s="184"/>
      <c r="G14" s="184"/>
      <c r="H14" s="184"/>
      <c r="I14" s="184"/>
      <c r="J14" s="184"/>
    </row>
  </sheetData>
  <mergeCells count="12">
    <mergeCell ref="B6:J6"/>
    <mergeCell ref="B7:J7"/>
    <mergeCell ref="B8:J8"/>
    <mergeCell ref="A1:H1"/>
    <mergeCell ref="A13:A14"/>
    <mergeCell ref="A8:A9"/>
    <mergeCell ref="B13:J13"/>
    <mergeCell ref="B14:J14"/>
    <mergeCell ref="B2:J2"/>
    <mergeCell ref="B3:J3"/>
    <mergeCell ref="B4:J4"/>
    <mergeCell ref="B5:J5"/>
  </mergeCells>
  <printOptions horizontalCentered="1"/>
  <pageMargins left="0.78740157480314965" right="0.39370078740157483" top="0.39370078740157483" bottom="0.39370078740157483" header="0.31496062992125984" footer="0.31496062992125984"/>
  <pageSetup paperSize="9" scale="78" fitToHeight="0" orientation="portrait" horizontalDpi="4294967295" verticalDpi="4294967295" r:id="rId1"/>
</worksheet>
</file>

<file path=xl/worksheets/sheet8.xml><?xml version="1.0" encoding="utf-8"?>
<worksheet xmlns="http://schemas.openxmlformats.org/spreadsheetml/2006/main" xmlns:r="http://schemas.openxmlformats.org/officeDocument/2006/relationships">
  <sheetPr>
    <pageSetUpPr fitToPage="1"/>
  </sheetPr>
  <dimension ref="A1:J16"/>
  <sheetViews>
    <sheetView topLeftCell="A9" zoomScaleNormal="100" workbookViewId="0">
      <selection activeCell="I12" sqref="I12"/>
    </sheetView>
  </sheetViews>
  <sheetFormatPr defaultRowHeight="14.25"/>
  <cols>
    <col min="1" max="1" width="27" customWidth="1"/>
    <col min="2" max="2" width="20.375" customWidth="1"/>
    <col min="3" max="4" width="8.375" bestFit="1" customWidth="1"/>
    <col min="5" max="5" width="7.875" bestFit="1" customWidth="1"/>
    <col min="6" max="6" width="7.375" bestFit="1" customWidth="1"/>
    <col min="7" max="7" width="8" customWidth="1"/>
    <col min="8" max="8" width="8.875" customWidth="1"/>
  </cols>
  <sheetData>
    <row r="1" spans="1:10" ht="36" customHeight="1">
      <c r="A1" s="253" t="s">
        <v>298</v>
      </c>
      <c r="B1" s="253"/>
      <c r="C1" s="253"/>
      <c r="D1" s="253"/>
      <c r="E1" s="253"/>
      <c r="F1" s="253"/>
      <c r="G1" s="253"/>
      <c r="H1" s="253"/>
    </row>
    <row r="2" spans="1:10" ht="58.5" customHeight="1">
      <c r="A2" s="14" t="s">
        <v>299</v>
      </c>
      <c r="B2" s="237" t="s">
        <v>358</v>
      </c>
      <c r="C2" s="238"/>
      <c r="D2" s="238"/>
      <c r="E2" s="238"/>
      <c r="F2" s="238"/>
      <c r="G2" s="238"/>
      <c r="H2" s="238"/>
      <c r="I2" s="238"/>
      <c r="J2" s="239"/>
    </row>
    <row r="3" spans="1:10" ht="55.5" customHeight="1">
      <c r="A3" s="5" t="s">
        <v>300</v>
      </c>
      <c r="B3" s="240" t="s">
        <v>359</v>
      </c>
      <c r="C3" s="241"/>
      <c r="D3" s="241"/>
      <c r="E3" s="241"/>
      <c r="F3" s="241"/>
      <c r="G3" s="241"/>
      <c r="H3" s="241"/>
      <c r="I3" s="241"/>
      <c r="J3" s="187"/>
    </row>
    <row r="4" spans="1:10" ht="47.25" customHeight="1">
      <c r="A4" s="5" t="s">
        <v>302</v>
      </c>
      <c r="B4" s="240" t="s">
        <v>334</v>
      </c>
      <c r="C4" s="241"/>
      <c r="D4" s="241"/>
      <c r="E4" s="241"/>
      <c r="F4" s="241"/>
      <c r="G4" s="241"/>
      <c r="H4" s="241"/>
      <c r="I4" s="241"/>
      <c r="J4" s="187"/>
    </row>
    <row r="5" spans="1:10" ht="58.5" customHeight="1">
      <c r="A5" s="5" t="s">
        <v>8</v>
      </c>
      <c r="B5" s="240" t="s">
        <v>360</v>
      </c>
      <c r="C5" s="241"/>
      <c r="D5" s="241"/>
      <c r="E5" s="241"/>
      <c r="F5" s="241"/>
      <c r="G5" s="241"/>
      <c r="H5" s="241"/>
      <c r="I5" s="241"/>
      <c r="J5" s="187"/>
    </row>
    <row r="6" spans="1:10" ht="68.25" customHeight="1">
      <c r="A6" s="189" t="s">
        <v>305</v>
      </c>
      <c r="B6" s="240" t="s">
        <v>361</v>
      </c>
      <c r="C6" s="241"/>
      <c r="D6" s="241"/>
      <c r="E6" s="241"/>
      <c r="F6" s="241"/>
      <c r="G6" s="241"/>
      <c r="H6" s="241"/>
      <c r="I6" s="241"/>
      <c r="J6" s="187"/>
    </row>
    <row r="7" spans="1:10" ht="56.25" customHeight="1">
      <c r="A7" s="191"/>
      <c r="B7" s="240" t="s">
        <v>362</v>
      </c>
      <c r="C7" s="241"/>
      <c r="D7" s="241"/>
      <c r="E7" s="241"/>
      <c r="F7" s="241"/>
      <c r="G7" s="241"/>
      <c r="H7" s="241"/>
      <c r="I7" s="241"/>
      <c r="J7" s="187"/>
    </row>
    <row r="8" spans="1:10" ht="47.25" customHeight="1">
      <c r="A8" s="5" t="s">
        <v>306</v>
      </c>
      <c r="B8" s="213" t="s">
        <v>726</v>
      </c>
      <c r="C8" s="214"/>
      <c r="D8" s="214"/>
      <c r="E8" s="214"/>
      <c r="F8" s="214"/>
      <c r="G8" s="214"/>
      <c r="H8" s="214"/>
      <c r="I8" s="214"/>
      <c r="J8" s="215"/>
    </row>
    <row r="9" spans="1:10" ht="39.75" customHeight="1">
      <c r="A9" s="185" t="s">
        <v>307</v>
      </c>
      <c r="B9" s="213" t="s">
        <v>13</v>
      </c>
      <c r="C9" s="214"/>
      <c r="D9" s="214"/>
      <c r="E9" s="214"/>
      <c r="F9" s="214"/>
      <c r="G9" s="214"/>
      <c r="H9" s="214"/>
      <c r="I9" s="214"/>
      <c r="J9" s="215"/>
    </row>
    <row r="10" spans="1:10" ht="27" customHeight="1">
      <c r="A10" s="185"/>
      <c r="B10" s="22" t="s">
        <v>14</v>
      </c>
      <c r="C10" s="19" t="s">
        <v>308</v>
      </c>
      <c r="D10" s="19" t="s">
        <v>309</v>
      </c>
      <c r="E10" s="19" t="s">
        <v>310</v>
      </c>
      <c r="F10" s="19" t="s">
        <v>311</v>
      </c>
      <c r="G10" s="19" t="s">
        <v>312</v>
      </c>
      <c r="H10" s="19" t="s">
        <v>313</v>
      </c>
      <c r="I10" s="19" t="s">
        <v>44</v>
      </c>
      <c r="J10" s="19" t="s">
        <v>45</v>
      </c>
    </row>
    <row r="11" spans="1:10" ht="34.5" customHeight="1">
      <c r="A11" s="5" t="s">
        <v>314</v>
      </c>
      <c r="B11" s="20">
        <f>B12+B13</f>
        <v>177340.7</v>
      </c>
      <c r="C11" s="20">
        <f>C12+C13</f>
        <v>25094.400000000001</v>
      </c>
      <c r="D11" s="20">
        <f t="shared" ref="D11:J11" si="0">D12+D13</f>
        <v>29634.9</v>
      </c>
      <c r="E11" s="20">
        <f t="shared" si="0"/>
        <v>48515.3</v>
      </c>
      <c r="F11" s="20">
        <f t="shared" si="0"/>
        <v>0</v>
      </c>
      <c r="G11" s="20">
        <f t="shared" si="0"/>
        <v>0</v>
      </c>
      <c r="H11" s="20">
        <f t="shared" si="0"/>
        <v>6061.8</v>
      </c>
      <c r="I11" s="20">
        <f t="shared" si="0"/>
        <v>68034.3</v>
      </c>
      <c r="J11" s="20">
        <f t="shared" si="0"/>
        <v>0</v>
      </c>
    </row>
    <row r="12" spans="1:10" ht="78.75" customHeight="1">
      <c r="A12" s="5" t="s">
        <v>315</v>
      </c>
      <c r="B12" s="20">
        <f>C12+D12+E12+F12+G12+H12+I12+J12</f>
        <v>49921.1</v>
      </c>
      <c r="C12" s="21">
        <f>'Приложение №18 (ПП6)'!G10</f>
        <v>5909.2</v>
      </c>
      <c r="D12" s="21">
        <f>'Приложение №18 (ПП6)'!H10</f>
        <v>7904</v>
      </c>
      <c r="E12" s="21">
        <f>'Приложение №18 (ПП6)'!I10</f>
        <v>9980.7000000000007</v>
      </c>
      <c r="F12" s="21">
        <f>'Приложение №18 (ПП6)'!J10</f>
        <v>0</v>
      </c>
      <c r="G12" s="21">
        <f>'Приложение №18 (ПП6)'!K10</f>
        <v>0</v>
      </c>
      <c r="H12" s="21">
        <f>'Приложение №18 (ПП6)'!L10</f>
        <v>3061.8</v>
      </c>
      <c r="I12" s="21">
        <f>'Приложение №18 (ПП6)'!M10</f>
        <v>23065.399999999998</v>
      </c>
      <c r="J12" s="21">
        <f>'Приложение №18 (ПП6)'!N10</f>
        <v>0</v>
      </c>
    </row>
    <row r="13" spans="1:10" ht="47.25" customHeight="1">
      <c r="A13" s="5" t="s">
        <v>18</v>
      </c>
      <c r="B13" s="20">
        <f>C13+D13+E13+F13+G13+H13+I13+J13</f>
        <v>127419.6</v>
      </c>
      <c r="C13" s="21">
        <f>'Приложение №18 (ПП6)'!G11</f>
        <v>19185.2</v>
      </c>
      <c r="D13" s="21">
        <f>'Приложение №18 (ПП6)'!H11</f>
        <v>21730.9</v>
      </c>
      <c r="E13" s="21">
        <f>'Приложение №18 (ПП6)'!I11</f>
        <v>38534.6</v>
      </c>
      <c r="F13" s="21">
        <f>'Приложение №18 (ПП6)'!J11</f>
        <v>0</v>
      </c>
      <c r="G13" s="21">
        <f>'Приложение №18 (ПП6)'!K11</f>
        <v>0</v>
      </c>
      <c r="H13" s="21">
        <f>'Приложение №18 (ПП6)'!L11</f>
        <v>3000</v>
      </c>
      <c r="I13" s="21">
        <f>'Приложение №18 (ПП6)'!M11</f>
        <v>44968.9</v>
      </c>
      <c r="J13" s="21">
        <f>'Приложение №18 (ПП6)'!N11</f>
        <v>0</v>
      </c>
    </row>
    <row r="14" spans="1:10" ht="69" customHeight="1">
      <c r="A14" s="252" t="s">
        <v>316</v>
      </c>
      <c r="B14" s="184" t="s">
        <v>363</v>
      </c>
      <c r="C14" s="184"/>
      <c r="D14" s="184"/>
      <c r="E14" s="184"/>
      <c r="F14" s="184"/>
      <c r="G14" s="184"/>
      <c r="H14" s="184"/>
      <c r="I14" s="184"/>
      <c r="J14" s="184"/>
    </row>
    <row r="15" spans="1:10" ht="36" customHeight="1">
      <c r="A15" s="252"/>
      <c r="B15" s="184" t="s">
        <v>364</v>
      </c>
      <c r="C15" s="184"/>
      <c r="D15" s="184"/>
      <c r="E15" s="184"/>
      <c r="F15" s="184"/>
      <c r="G15" s="184"/>
      <c r="H15" s="184"/>
      <c r="I15" s="184"/>
      <c r="J15" s="184"/>
    </row>
    <row r="16" spans="1:10" ht="37.5" customHeight="1">
      <c r="A16" s="252"/>
      <c r="B16" s="184" t="s">
        <v>365</v>
      </c>
      <c r="C16" s="184"/>
      <c r="D16" s="184"/>
      <c r="E16" s="184"/>
      <c r="F16" s="184"/>
      <c r="G16" s="184"/>
      <c r="H16" s="184"/>
      <c r="I16" s="184"/>
      <c r="J16" s="184"/>
    </row>
  </sheetData>
  <mergeCells count="15">
    <mergeCell ref="A6:A7"/>
    <mergeCell ref="A1:H1"/>
    <mergeCell ref="B2:J2"/>
    <mergeCell ref="B3:J3"/>
    <mergeCell ref="B4:J4"/>
    <mergeCell ref="B5:J5"/>
    <mergeCell ref="B6:J6"/>
    <mergeCell ref="B7:J7"/>
    <mergeCell ref="A14:A16"/>
    <mergeCell ref="B14:J14"/>
    <mergeCell ref="B15:J15"/>
    <mergeCell ref="B16:J16"/>
    <mergeCell ref="B8:J8"/>
    <mergeCell ref="B9:J9"/>
    <mergeCell ref="A9:A10"/>
  </mergeCells>
  <printOptions horizontalCentered="1"/>
  <pageMargins left="0.78740157480314965" right="0.39370078740157483" top="0.39370078740157483" bottom="0.39370078740157483" header="0.31496062992125984" footer="0.31496062992125984"/>
  <pageSetup paperSize="9" scale="78" fitToHeight="0" orientation="portrait" horizontalDpi="4294967295" verticalDpi="4294967295" r:id="rId1"/>
</worksheet>
</file>

<file path=xl/worksheets/sheet9.xml><?xml version="1.0" encoding="utf-8"?>
<worksheet xmlns="http://schemas.openxmlformats.org/spreadsheetml/2006/main" xmlns:r="http://schemas.openxmlformats.org/officeDocument/2006/relationships">
  <sheetPr>
    <pageSetUpPr fitToPage="1"/>
  </sheetPr>
  <dimension ref="A1:J22"/>
  <sheetViews>
    <sheetView topLeftCell="A14" zoomScale="110" zoomScaleNormal="110" workbookViewId="0">
      <selection activeCell="H19" sqref="H19"/>
    </sheetView>
  </sheetViews>
  <sheetFormatPr defaultRowHeight="14.25"/>
  <cols>
    <col min="1" max="1" width="18.625" customWidth="1"/>
    <col min="2" max="2" width="14" customWidth="1"/>
    <col min="3" max="7" width="7.875" bestFit="1" customWidth="1"/>
    <col min="8" max="8" width="10" customWidth="1"/>
    <col min="9" max="10" width="7.375" bestFit="1" customWidth="1"/>
  </cols>
  <sheetData>
    <row r="1" spans="1:10" ht="32.25" customHeight="1">
      <c r="A1" s="253" t="s">
        <v>298</v>
      </c>
      <c r="B1" s="253"/>
      <c r="C1" s="253"/>
      <c r="D1" s="253"/>
      <c r="E1" s="253"/>
      <c r="F1" s="253"/>
      <c r="G1" s="253"/>
      <c r="H1" s="253"/>
      <c r="I1" s="253"/>
      <c r="J1" s="253"/>
    </row>
    <row r="2" spans="1:10" ht="33.950000000000003" customHeight="1">
      <c r="A2" s="14" t="s">
        <v>299</v>
      </c>
      <c r="B2" s="234" t="s">
        <v>68</v>
      </c>
      <c r="C2" s="234"/>
      <c r="D2" s="234"/>
      <c r="E2" s="234"/>
      <c r="F2" s="234"/>
      <c r="G2" s="234"/>
      <c r="H2" s="234"/>
      <c r="I2" s="234"/>
      <c r="J2" s="234"/>
    </row>
    <row r="3" spans="1:10" ht="91.5" customHeight="1">
      <c r="A3" s="5" t="s">
        <v>300</v>
      </c>
      <c r="B3" s="257" t="s">
        <v>366</v>
      </c>
      <c r="C3" s="257"/>
      <c r="D3" s="257"/>
      <c r="E3" s="257"/>
      <c r="F3" s="257"/>
      <c r="G3" s="257"/>
      <c r="H3" s="257"/>
      <c r="I3" s="257"/>
      <c r="J3" s="257"/>
    </row>
    <row r="4" spans="1:10" ht="47.45" customHeight="1">
      <c r="A4" s="5" t="s">
        <v>302</v>
      </c>
      <c r="B4" s="185" t="s">
        <v>303</v>
      </c>
      <c r="C4" s="185"/>
      <c r="D4" s="185"/>
      <c r="E4" s="185"/>
      <c r="F4" s="185"/>
      <c r="G4" s="185"/>
      <c r="H4" s="185"/>
      <c r="I4" s="185"/>
      <c r="J4" s="185"/>
    </row>
    <row r="5" spans="1:10" ht="47.1" customHeight="1">
      <c r="A5" s="29" t="s">
        <v>8</v>
      </c>
      <c r="B5" s="256" t="s">
        <v>360</v>
      </c>
      <c r="C5" s="256"/>
      <c r="D5" s="256"/>
      <c r="E5" s="256"/>
      <c r="F5" s="256"/>
      <c r="G5" s="256"/>
      <c r="H5" s="256"/>
      <c r="I5" s="256"/>
      <c r="J5" s="256"/>
    </row>
    <row r="6" spans="1:10" ht="21.75" customHeight="1">
      <c r="A6" s="185" t="s">
        <v>305</v>
      </c>
      <c r="B6" s="257" t="s">
        <v>369</v>
      </c>
      <c r="C6" s="257"/>
      <c r="D6" s="257"/>
      <c r="E6" s="257"/>
      <c r="F6" s="257"/>
      <c r="G6" s="257"/>
      <c r="H6" s="257"/>
      <c r="I6" s="257"/>
      <c r="J6" s="257"/>
    </row>
    <row r="7" spans="1:10" ht="33" customHeight="1">
      <c r="A7" s="185"/>
      <c r="B7" s="184" t="s">
        <v>368</v>
      </c>
      <c r="C7" s="184"/>
      <c r="D7" s="184"/>
      <c r="E7" s="184"/>
      <c r="F7" s="184"/>
      <c r="G7" s="184"/>
      <c r="H7" s="184"/>
      <c r="I7" s="184"/>
      <c r="J7" s="184"/>
    </row>
    <row r="8" spans="1:10" ht="15" customHeight="1">
      <c r="A8" s="185"/>
      <c r="B8" s="258" t="s">
        <v>371</v>
      </c>
      <c r="C8" s="258"/>
      <c r="D8" s="258"/>
      <c r="E8" s="258"/>
      <c r="F8" s="258"/>
      <c r="G8" s="258"/>
      <c r="H8" s="258"/>
      <c r="I8" s="258"/>
      <c r="J8" s="258"/>
    </row>
    <row r="9" spans="1:10" ht="15" customHeight="1">
      <c r="A9" s="185"/>
      <c r="B9" s="258" t="s">
        <v>370</v>
      </c>
      <c r="C9" s="258"/>
      <c r="D9" s="258"/>
      <c r="E9" s="258"/>
      <c r="F9" s="258"/>
      <c r="G9" s="258"/>
      <c r="H9" s="258"/>
      <c r="I9" s="258"/>
      <c r="J9" s="258"/>
    </row>
    <row r="10" spans="1:10" ht="15" customHeight="1">
      <c r="A10" s="185"/>
      <c r="B10" s="258" t="s">
        <v>372</v>
      </c>
      <c r="C10" s="258"/>
      <c r="D10" s="258"/>
      <c r="E10" s="258"/>
      <c r="F10" s="258"/>
      <c r="G10" s="258"/>
      <c r="H10" s="258"/>
      <c r="I10" s="258"/>
      <c r="J10" s="258"/>
    </row>
    <row r="11" spans="1:10" ht="15" customHeight="1">
      <c r="A11" s="185"/>
      <c r="B11" s="258" t="s">
        <v>181</v>
      </c>
      <c r="C11" s="258"/>
      <c r="D11" s="258"/>
      <c r="E11" s="258"/>
      <c r="F11" s="258"/>
      <c r="G11" s="258"/>
      <c r="H11" s="258"/>
      <c r="I11" s="258"/>
      <c r="J11" s="258"/>
    </row>
    <row r="12" spans="1:10" ht="15" customHeight="1">
      <c r="A12" s="185"/>
      <c r="B12" s="258" t="s">
        <v>373</v>
      </c>
      <c r="C12" s="258"/>
      <c r="D12" s="258"/>
      <c r="E12" s="258"/>
      <c r="F12" s="258"/>
      <c r="G12" s="258"/>
      <c r="H12" s="258"/>
      <c r="I12" s="258"/>
      <c r="J12" s="258"/>
    </row>
    <row r="13" spans="1:10" ht="15" customHeight="1">
      <c r="A13" s="185"/>
      <c r="B13" s="258" t="s">
        <v>374</v>
      </c>
      <c r="C13" s="258"/>
      <c r="D13" s="258"/>
      <c r="E13" s="258"/>
      <c r="F13" s="258"/>
      <c r="G13" s="258"/>
      <c r="H13" s="258"/>
      <c r="I13" s="258"/>
      <c r="J13" s="258"/>
    </row>
    <row r="14" spans="1:10" ht="30.95" customHeight="1">
      <c r="A14" s="29" t="s">
        <v>306</v>
      </c>
      <c r="B14" s="188" t="s">
        <v>367</v>
      </c>
      <c r="C14" s="188"/>
      <c r="D14" s="188"/>
      <c r="E14" s="188"/>
      <c r="F14" s="188"/>
      <c r="G14" s="188"/>
      <c r="H14" s="188"/>
      <c r="I14" s="188"/>
      <c r="J14" s="188"/>
    </row>
    <row r="15" spans="1:10" ht="51" customHeight="1">
      <c r="A15" s="254" t="s">
        <v>307</v>
      </c>
      <c r="B15" s="213" t="s">
        <v>13</v>
      </c>
      <c r="C15" s="214"/>
      <c r="D15" s="214"/>
      <c r="E15" s="214"/>
      <c r="F15" s="214"/>
      <c r="G15" s="214"/>
      <c r="H15" s="214"/>
      <c r="I15" s="214"/>
      <c r="J15" s="215"/>
    </row>
    <row r="16" spans="1:10" ht="29.1" customHeight="1">
      <c r="A16" s="255"/>
      <c r="B16" s="22" t="s">
        <v>14</v>
      </c>
      <c r="C16" s="19" t="s">
        <v>309</v>
      </c>
      <c r="D16" s="19" t="s">
        <v>310</v>
      </c>
      <c r="E16" s="19" t="s">
        <v>311</v>
      </c>
      <c r="F16" s="19" t="s">
        <v>312</v>
      </c>
      <c r="G16" s="19" t="s">
        <v>313</v>
      </c>
      <c r="H16" s="19" t="s">
        <v>44</v>
      </c>
      <c r="I16" s="19" t="s">
        <v>45</v>
      </c>
      <c r="J16" s="19" t="s">
        <v>46</v>
      </c>
    </row>
    <row r="17" spans="1:10" ht="28.5" customHeight="1">
      <c r="A17" s="5" t="s">
        <v>314</v>
      </c>
      <c r="B17" s="20">
        <f>B18+B19+B20+0.1</f>
        <v>238673.74</v>
      </c>
      <c r="C17" s="20">
        <f>C18+C19+C20</f>
        <v>52700</v>
      </c>
      <c r="D17" s="20">
        <f t="shared" ref="D17:J17" si="0">D18+D19+D20</f>
        <v>28700</v>
      </c>
      <c r="E17" s="20">
        <f t="shared" si="0"/>
        <v>49685</v>
      </c>
      <c r="F17" s="20">
        <f t="shared" si="0"/>
        <v>37005.5</v>
      </c>
      <c r="G17" s="20">
        <f>G18+G19+G20+0.1</f>
        <v>65183.24</v>
      </c>
      <c r="H17" s="20">
        <f t="shared" si="0"/>
        <v>2700</v>
      </c>
      <c r="I17" s="20">
        <f t="shared" si="0"/>
        <v>2700</v>
      </c>
      <c r="J17" s="20">
        <f t="shared" si="0"/>
        <v>0</v>
      </c>
    </row>
    <row r="18" spans="1:10" ht="77.45" customHeight="1">
      <c r="A18" s="29" t="s">
        <v>315</v>
      </c>
      <c r="B18" s="20">
        <f>C18+D18+E18+F18+G18+H18+I18+J18</f>
        <v>25478.85</v>
      </c>
      <c r="C18" s="21">
        <f>'Приложение №19 (ПП7)'!G10</f>
        <v>2700</v>
      </c>
      <c r="D18" s="21">
        <f>'Приложение №19 (ПП7)'!H10</f>
        <v>2700</v>
      </c>
      <c r="E18" s="21">
        <f>'Приложение №19 (ПП7)'!I10</f>
        <v>3685</v>
      </c>
      <c r="F18" s="21">
        <f>'Приложение №19 (ПП7)'!J10</f>
        <v>6429.5</v>
      </c>
      <c r="G18" s="21">
        <f>'Приложение №19 (ПП7)'!K10</f>
        <v>4564.3500000000004</v>
      </c>
      <c r="H18" s="21">
        <f>'Приложение №19 (ПП7)'!L10</f>
        <v>2700</v>
      </c>
      <c r="I18" s="21">
        <f>'Приложение №19 (ПП7)'!M10</f>
        <v>2700</v>
      </c>
      <c r="J18" s="21">
        <f>'Приложение №19 (ПП7)'!N10</f>
        <v>0</v>
      </c>
    </row>
    <row r="19" spans="1:10" ht="47.45" customHeight="1">
      <c r="A19" s="29" t="s">
        <v>17</v>
      </c>
      <c r="B19" s="20">
        <f>C19+D19+E19+F19+G19+H19+I19+J19</f>
        <v>51719.92</v>
      </c>
      <c r="C19" s="21">
        <f>'Приложение №19 (ПП7)'!G12</f>
        <v>15500</v>
      </c>
      <c r="D19" s="21">
        <f>'Приложение №19 (ПП7)'!H12</f>
        <v>6058</v>
      </c>
      <c r="E19" s="21">
        <f>'Приложение №19 (ПП7)'!I12</f>
        <v>16192</v>
      </c>
      <c r="F19" s="21">
        <f>'Приложение №19 (ПП7)'!J12</f>
        <v>4583.7</v>
      </c>
      <c r="G19" s="21">
        <f>'Приложение №19 (ПП7)'!K12</f>
        <v>9386.2199999999993</v>
      </c>
      <c r="H19" s="21">
        <f>'Приложение №19 (ПП7)'!L12</f>
        <v>0</v>
      </c>
      <c r="I19" s="21">
        <f>'Приложение №19 (ПП7)'!M12</f>
        <v>0</v>
      </c>
      <c r="J19" s="21">
        <f>'Приложение №19 (ПП7)'!N12</f>
        <v>0</v>
      </c>
    </row>
    <row r="20" spans="1:10" ht="45.95" customHeight="1">
      <c r="A20" s="29" t="s">
        <v>18</v>
      </c>
      <c r="B20" s="20">
        <f>C20+D20+E20+F20+G20+H20+I20+J20</f>
        <v>161474.87</v>
      </c>
      <c r="C20" s="21">
        <f>'Приложение №19 (ПП7)'!G11</f>
        <v>34500</v>
      </c>
      <c r="D20" s="21">
        <f>'Приложение №19 (ПП7)'!H11</f>
        <v>19942</v>
      </c>
      <c r="E20" s="21">
        <f>'Приложение №19 (ПП7)'!I11</f>
        <v>29808</v>
      </c>
      <c r="F20" s="21">
        <f>'Приложение №19 (ПП7)'!J11</f>
        <v>25992.3</v>
      </c>
      <c r="G20" s="21">
        <f>'Приложение №19 (ПП7)'!K11</f>
        <v>51232.57</v>
      </c>
      <c r="H20" s="21">
        <f>'Приложение №19 (ПП7)'!L11</f>
        <v>0</v>
      </c>
      <c r="I20" s="21">
        <f>'Приложение №19 (ПП7)'!M11</f>
        <v>0</v>
      </c>
      <c r="J20" s="21">
        <f>'Приложение №19 (ПП7)'!N11</f>
        <v>0</v>
      </c>
    </row>
    <row r="21" spans="1:10" ht="33" customHeight="1">
      <c r="A21" s="254" t="s">
        <v>316</v>
      </c>
      <c r="B21" s="185" t="s">
        <v>375</v>
      </c>
      <c r="C21" s="185"/>
      <c r="D21" s="185"/>
      <c r="E21" s="185"/>
      <c r="F21" s="185"/>
      <c r="G21" s="185"/>
      <c r="H21" s="185"/>
      <c r="I21" s="185"/>
      <c r="J21" s="185"/>
    </row>
    <row r="22" spans="1:10" ht="33.6" customHeight="1">
      <c r="A22" s="255"/>
      <c r="B22" s="185" t="s">
        <v>376</v>
      </c>
      <c r="C22" s="185"/>
      <c r="D22" s="185"/>
      <c r="E22" s="185"/>
      <c r="F22" s="185"/>
      <c r="G22" s="185"/>
      <c r="H22" s="185"/>
      <c r="I22" s="185"/>
      <c r="J22" s="185"/>
    </row>
  </sheetData>
  <mergeCells count="20">
    <mergeCell ref="B5:J5"/>
    <mergeCell ref="A6:A13"/>
    <mergeCell ref="B6:J6"/>
    <mergeCell ref="B7:J7"/>
    <mergeCell ref="A1:J1"/>
    <mergeCell ref="B8:J8"/>
    <mergeCell ref="B9:J9"/>
    <mergeCell ref="B10:J10"/>
    <mergeCell ref="B11:J11"/>
    <mergeCell ref="B12:J12"/>
    <mergeCell ref="B13:J13"/>
    <mergeCell ref="B2:J2"/>
    <mergeCell ref="B3:J3"/>
    <mergeCell ref="B4:J4"/>
    <mergeCell ref="B14:J14"/>
    <mergeCell ref="A15:A16"/>
    <mergeCell ref="B15:J15"/>
    <mergeCell ref="A21:A22"/>
    <mergeCell ref="B21:J21"/>
    <mergeCell ref="B22:J22"/>
  </mergeCells>
  <printOptions horizontalCentered="1"/>
  <pageMargins left="0.78740157480314965" right="0.39370078740157483" top="0.39370078740157483" bottom="0.39370078740157483" header="0.31496062992125984" footer="0.31496062992125984"/>
  <pageSetup paperSize="9" scale="93" fitToHeight="0"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36</vt:i4>
      </vt:variant>
      <vt:variant>
        <vt:lpstr>Именованные диапазоны</vt:lpstr>
      </vt:variant>
      <vt:variant>
        <vt:i4>6</vt:i4>
      </vt:variant>
    </vt:vector>
  </HeadingPairs>
  <TitlesOfParts>
    <vt:vector size="42" baseType="lpstr">
      <vt:lpstr>Паспорт МП</vt:lpstr>
      <vt:lpstr>Цели, задачи, хар., реализ МП</vt:lpstr>
      <vt:lpstr>Паспорт подпрограммы №1</vt:lpstr>
      <vt:lpstr>Паспорт подпрограммы №2</vt:lpstr>
      <vt:lpstr>Паспорт подпрограммы №3</vt:lpstr>
      <vt:lpstr>Паспорт подпрограммы №4</vt:lpstr>
      <vt:lpstr>Паспорт подпрограммы №5</vt:lpstr>
      <vt:lpstr>Паспорт подпрограммы №6</vt:lpstr>
      <vt:lpstr>Паспорт подпрограммы №7</vt:lpstr>
      <vt:lpstr>Паспорт подпрограммы №8</vt:lpstr>
      <vt:lpstr>Паспорт подпрограммы №9</vt:lpstr>
      <vt:lpstr>Паспорт подпрограммы №10</vt:lpstr>
      <vt:lpstr>Паспорт попдпрограммы №11</vt:lpstr>
      <vt:lpstr>Приложение №1</vt:lpstr>
      <vt:lpstr>Приложение №2</vt:lpstr>
      <vt:lpstr>Приложение №3</vt:lpstr>
      <vt:lpstr>Приложение №4</vt:lpstr>
      <vt:lpstr>Приложение №5</vt:lpstr>
      <vt:lpstr>Приложение №6</vt:lpstr>
      <vt:lpstr>Приложение №7</vt:lpstr>
      <vt:lpstr>Приложение №8</vt:lpstr>
      <vt:lpstr>Приложение №9</vt:lpstr>
      <vt:lpstr>Приложение №10</vt:lpstr>
      <vt:lpstr>Приложение №11</vt:lpstr>
      <vt:lpstr>Приложение №12</vt:lpstr>
      <vt:lpstr>Приложение №13 (ПП1)</vt:lpstr>
      <vt:lpstr>Приложение №14 (ПП2)</vt:lpstr>
      <vt:lpstr>Приложение №15 (ПП3)</vt:lpstr>
      <vt:lpstr>Приложение №16 (ПП4)</vt:lpstr>
      <vt:lpstr>Приложение №17 (ПП5)</vt:lpstr>
      <vt:lpstr>Приложение №18 (ПП6)</vt:lpstr>
      <vt:lpstr>Приложение №19 (ПП7)</vt:lpstr>
      <vt:lpstr>Приложение №20 (ПП8)</vt:lpstr>
      <vt:lpstr>Приложение №21 (ПП9)</vt:lpstr>
      <vt:lpstr>Приложение №22 (ПП10)</vt:lpstr>
      <vt:lpstr>Приложение №23 (ПП11)</vt:lpstr>
      <vt:lpstr>'Паспорт МП'!Область_печати</vt:lpstr>
      <vt:lpstr>'Приложение №1'!Область_печати</vt:lpstr>
      <vt:lpstr>'Приложение №12'!Область_печати</vt:lpstr>
      <vt:lpstr>'Приложение №13 (ПП1)'!Область_печати</vt:lpstr>
      <vt:lpstr>'Приложение №19 (ПП7)'!Область_печати</vt:lpstr>
      <vt:lpstr>'Цели, задачи, хар., реализ МП'!Область_печати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2022-02-04T05:33:34Z</dcterms:modified>
</cp:coreProperties>
</file>