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93" activeTab="0"/>
  </bookViews>
  <sheets>
    <sheet name="паспорт" sheetId="1" r:id="rId1"/>
    <sheet name="текст" sheetId="2" r:id="rId2"/>
    <sheet name="Прил.1" sheetId="3" r:id="rId3"/>
    <sheet name="Прил.2" sheetId="4" r:id="rId4"/>
  </sheets>
  <definedNames>
    <definedName name="sub_15001" localSheetId="3">'Прил.2'!#REF!</definedName>
  </definedNames>
  <calcPr fullCalcOnLoad="1"/>
</workbook>
</file>

<file path=xl/sharedStrings.xml><?xml version="1.0" encoding="utf-8"?>
<sst xmlns="http://schemas.openxmlformats.org/spreadsheetml/2006/main" count="151" uniqueCount="108">
  <si>
    <t>Всего</t>
  </si>
  <si>
    <t>Задачи, 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</si>
  <si>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</si>
  <si>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</si>
  <si>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Годы реализации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</si>
  <si>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</si>
  <si>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</si>
  <si>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</si>
  <si>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</si>
  <si>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</si>
  <si>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 xml:space="preserve">Год реализации </t>
  </si>
  <si>
    <t>Планируемое значение показателя</t>
  </si>
  <si>
    <t>Базовое значение показателя (показатель 2021 года)</t>
  </si>
  <si>
    <t>Наименование муниципальной программы/структурного элемента/направления расходования средств</t>
  </si>
  <si>
    <t xml:space="preserve"> </t>
  </si>
  <si>
    <t>Сроки реализации муниципальной программы</t>
  </si>
  <si>
    <t>Ответственный исполнитель муниципальной программы</t>
  </si>
  <si>
    <t>Участники (соисполнители) муниципальной программы</t>
  </si>
  <si>
    <t>Цель муниципальной программы</t>
  </si>
  <si>
    <t>Задачи муниципальной программы</t>
  </si>
  <si>
    <t>Ожидаемые (конечные) результаты реализации муниципальной программы</t>
  </si>
  <si>
    <t>Подпрограммы муниципальной программы</t>
  </si>
  <si>
    <t>Проекты, реализуемые в рамках муниципальной программы</t>
  </si>
  <si>
    <t>Год реализации</t>
  </si>
  <si>
    <t>Всего:</t>
  </si>
  <si>
    <t>ИТОГО:</t>
  </si>
  <si>
    <t>ПАСПОРТ</t>
  </si>
  <si>
    <t>Сведения о показателях (индикаторах )муниципальной программы</t>
  </si>
  <si>
    <t>тыс.руб.</t>
  </si>
  <si>
    <t>"Развитие автомобильных дорог и организация транспортного обслуживания населения в Кингисеппском городском поселении"</t>
  </si>
  <si>
    <t>к Программе</t>
  </si>
  <si>
    <t>2022 год</t>
  </si>
  <si>
    <t>2023 год</t>
  </si>
  <si>
    <t>2024 год</t>
  </si>
  <si>
    <t>Налоговые расходы не предусмотрены</t>
  </si>
  <si>
    <t>муниципальной программы</t>
  </si>
  <si>
    <t>МО «Кингисеппское городское поселение»</t>
  </si>
  <si>
    <t>1.Совершенствование и развитие сети автомобильных дорог за счет выполнения работ по проектированию, строительству и реконструкции дорожной сети и транспортной инфраструктуры;
2.Повышение безопасности, сохранение существующей дорожной сети, повышение ее транспортно-эксплуатационного состояния за счет проведения полного комплекса работ по  содержанию, капитальному ремонту и ремонту автомобильных дорог  на территории Кингисеппского городского поселения;                                     
3.Повышение уровня транспортной доступности населения.</t>
  </si>
  <si>
    <t xml:space="preserve">
Реализация подпрограмм не предусмотрена</t>
  </si>
  <si>
    <t>один из вариантов</t>
  </si>
  <si>
    <t>Пишем перечень проектов  или мероприятий, направленных на достижение целей, БЕЗ СУММ</t>
  </si>
  <si>
    <t>Проекты, реализуемые в рамках муниципальной программы, (тыс. руб.)</t>
  </si>
  <si>
    <t xml:space="preserve">Если проектов и мероприятий, направленных на достижение целей, нет, то пишем: </t>
  </si>
  <si>
    <t>Финансовое обеспечение муниципальной программы - всего, в том числе по годам реализации, (тыс. руб.)</t>
  </si>
  <si>
    <t>НЕ ЗАПОЛНЯЕМ</t>
  </si>
  <si>
    <t>Размер налоговых расходов, направленных на достижение цели муниципальной программы, - всего, в том числе по годам реализации, (тыс. руб.)</t>
  </si>
  <si>
    <t>Приложение №2</t>
  </si>
  <si>
    <t>Ответственный исполнитель, участник, соисполнитель</t>
  </si>
  <si>
    <t>Оценка расходов (тыс. руб. )</t>
  </si>
  <si>
    <t>Федеральный бюджет</t>
  </si>
  <si>
    <t>Областной бюджет</t>
  </si>
  <si>
    <t>Бюджет муници- пального района</t>
  </si>
  <si>
    <t>Бюджет поселений</t>
  </si>
  <si>
    <t>Иные источники</t>
  </si>
  <si>
    <t>Комитет жилищно-коммунального хозяйства, транспорта и экологии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</si>
  <si>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</si>
  <si>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"Региональная и местная дорожная сеть"</t>
  </si>
  <si>
    <t>Проектирование, реконструкция и строительство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</si>
  <si>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</t>
  </si>
  <si>
    <t>Содержание действующей сети автомобильных дорог общего пользования местного значения, находящихся в муниципальной собственности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</si>
  <si>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</si>
  <si>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</si>
  <si>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Организация транспортного обслуживания населения</t>
  </si>
  <si>
    <t xml:space="preserve"> "Развитие автомобильных дорог и организация транспортного обслуживания населения в Кингисеппском городском поселении"</t>
  </si>
  <si>
    <r>
      <rPr>
        <u val="single"/>
        <sz val="13"/>
        <rFont val="Times New Roman"/>
        <family val="1"/>
      </rPr>
      <t>Задача 1 .</t>
    </r>
    <r>
      <rPr>
        <sz val="13"/>
        <rFont val="Times New Roman"/>
        <family val="1"/>
      </rPr>
      <t xml:space="preserve"> Совершенствование и развитие сети автомобильных дорог за счет выполнения работ по проектированию, строительству и реконструкции дорожной сети и транспортной инфраструктуры</t>
    </r>
  </si>
  <si>
    <r>
      <t xml:space="preserve">Задача 2. </t>
    </r>
    <r>
      <rPr>
        <sz val="13"/>
        <rFont val="Times New Roman"/>
        <family val="1"/>
      </rPr>
      <t>Повышение безопасности, сохранение существующей дорожной сети, повышение ее транспортно-эксплуатационного состояния за счет проведения полного комплекса работ по содержанию, капитальному ремонту и ремонту автомобильных дорог на территории Кингисеппского городского поселения</t>
    </r>
  </si>
  <si>
    <r>
      <rPr>
        <u val="single"/>
        <sz val="13"/>
        <rFont val="Times New Roman"/>
        <family val="1"/>
      </rPr>
      <t>Задача 3.</t>
    </r>
    <r>
      <rPr>
        <sz val="13"/>
        <rFont val="Times New Roman"/>
        <family val="1"/>
      </rPr>
      <t xml:space="preserve"> Повышение уровня транспортной доступности населения</t>
    </r>
  </si>
  <si>
    <t xml:space="preserve">          Постоянно возрастающая мобильность населения, увеличение интенсивности движения автотранспорта и не соблюдение межремонтных сроков ускорило разрушение асфальтобетонного покрытия, увеличивающегося с каждым последующим сезоном. Снижение транспортно-эксплуатационных характеристик проезжей части лишают граждан комфортного передвижения по территории города, затрудняют проезд спецтранспорта.  Факты несоответствия автодорог требованиям действующих норм и правил не обеспечивают безопасность дорожного движения и создают реальную угрозу жизни и здоровью жителей и гостей города Кингисеппа, а также их имущества.</t>
  </si>
  <si>
    <t xml:space="preserve">          В связи с увеличением количества автомобильного транспорта на улично-дорожной сети города, остро стоит вопрос об обеспечении безопасности участников дорожного движения путем организации дорожного движения. Данные мероприятия направлены не только на содержание технических средств организации дорожного движения, но и на разработку новых проектов организации дорожного движения, в которых учитываются реалии нашего времени, установку новых и модернизацию устаревших технических средств организации дорожного движения.</t>
  </si>
  <si>
    <t xml:space="preserve">          Транспортное обслуживание населения в Кингисеппском городском поселении организовано посредством заключенного с АО «Кингисеппский автобусный парк» договора на выполнение регулярных перевозок пассажиров и багажа автомобильным транспортом общего пользования. В рамках данного договора обслуживается 4 маршрута, общей протяженностью 33,8 км, позволяющих максимально охватить городские территории. Ежегодно перевозится более 700 тысяч пассажиров.</t>
  </si>
  <si>
    <t xml:space="preserve">          Муниципальная программа «Развитие автомобильных дорог и организация транспортного обслуживания населения в Кингисеппском городском поселении» (далее – Программа) направлена на реализацию мероприятий, которые способствуют нормализации выше обозначенной ситуации на территории МО «Кингисеппское городское  поселение», и достижению следующих целей: обеспечение сохранности автомобильных дорог общего пользования местного значения,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повышения уровня безопасности дорожного движения, регулярных перевозок пассажиров и багажа автомобильным наземным транспортом.</t>
  </si>
  <si>
    <t xml:space="preserve">          Достижение поставленных целей предусмотрено путем решения следующих задач:</t>
  </si>
  <si>
    <t xml:space="preserve">          Одним из приоритетных направлений развития города Кингисеппа является повышение уровня благоустройства, создание безопасных и комфортных условий проживания жителей. По состоянию на 01.01.2022 года протяженность автомобильных дорог общего пользования местного значения и проездов на территории МО «Кингисеппское городское поселение» составляет 71 776 п.м. По результатам проведенного мониторинга более 46% данных автомобильных дорог имеют неудовлетворительное состояние, не соответствуют нормативным требованиям и находятся в состоянии, требующем ремонта. Основные причины – стремительный рост автомобилизации и недостаток средств на проведение текущего ремонта и содержания.      </t>
  </si>
  <si>
    <r>
      <rPr>
        <b/>
        <sz val="7"/>
        <color indexed="8"/>
        <rFont val="Times New Roman"/>
        <family val="1"/>
      </rPr>
      <t xml:space="preserve">          </t>
    </r>
    <r>
      <rPr>
        <b/>
        <sz val="14"/>
        <color indexed="8"/>
        <rFont val="Times New Roman"/>
        <family val="1"/>
      </rPr>
      <t>Общая характеристика, основные проблемы и прогноз развития сферы реализации муниципальной программы</t>
    </r>
  </si>
  <si>
    <t>1.Качественная и надежная транспортная инфраструктура, увеличение пропускной способности улично-дорожной сети, возможность эффективнее развивать рост удовлетворенности граждан организацией транспортного осблуживания и развития надежной инфраструктуры на территории МО "Кингисеппское городское поселение";
2.Увеличение доли автомобильных дорог общего пользования местного значения, расположенных на территории МО "Кингисеппское городское поселение" вне границ населенных пунктов, соответствующих нормативным требованиям к транспортно-эксплуатационным показателям в общей протяженности автомобильных дорог;
3.Сохранение действующей муниципальной маршрутной сети на территории Кингисеппского городского поселения (протяженности и количества муниципальных маршрутов).</t>
  </si>
  <si>
    <t xml:space="preserve"> 2. Повышение безопасности, сохранение существующей дорожной сети, повышение ее транспортно-эксплуатационного состояния за счет проведения полного комплекса работ по  содержанию, капитальному ремонту и ремонту автомобильных дорог  на территории Кингисеппского городского поселения;       </t>
  </si>
  <si>
    <t xml:space="preserve"> 1. Совершенствование и развитие сети автомобильных дорог за счет выполнения работ по проектированию, строительству и реконструкции дорожной сети и транспортной инфраструктуры;</t>
  </si>
  <si>
    <t xml:space="preserve"> 3. Повышение уровня транспортной доступности населения.</t>
  </si>
  <si>
    <t xml:space="preserve">Показатель 2. Реализация проектов.                                                                            </t>
  </si>
  <si>
    <t xml:space="preserve">Показатель 1. Разработка проектов.                                                                                                                    </t>
  </si>
  <si>
    <t xml:space="preserve">Показатель 1. Протяженность автомобильных дорог общего пользования местного значения и искусственных сооружений, соответствующих нормативным требованиям к транспортно-эксплуатационным показателям.                                                                                                      </t>
  </si>
  <si>
    <t xml:space="preserve">Показатель 2.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дорог.                                                                                                              </t>
  </si>
  <si>
    <t>км</t>
  </si>
  <si>
    <t>шт.</t>
  </si>
  <si>
    <t xml:space="preserve">Показатель 1. Количество городских  муниципальных маршрутов.                                                                                             </t>
  </si>
  <si>
    <t xml:space="preserve">Показатель 2.Протяженность городских муниципальных маршрутов.                                                                                                   </t>
  </si>
  <si>
    <t>Развитие дорожной сети</t>
  </si>
  <si>
    <t>Транспортная инфраструктура</t>
  </si>
  <si>
    <t>Муниципальная программа реализуется в 2022-2024 годах</t>
  </si>
  <si>
    <t>Мероприятия, направленные на достижение цели федерального проекта «Региональная и местная дорожная сеть»</t>
  </si>
  <si>
    <t>Приложение 1</t>
  </si>
  <si>
    <t>Заместитель главы администрации МО "Кингисеппский муниципальный район" по жилищно-коммунальному хозяйству, транспорту и экологии</t>
  </si>
  <si>
    <t>Заместитель главы администрации МО "Кингисеппский муниципальный район" по жилищно-коммунальному хозяйству, транспорту и экологии; Комитет жилищно-коммунального хозяйства, транспорта и экологии; МКУ «Служба городского хозяйства»</t>
  </si>
  <si>
    <t>Комплекс процессных мероприятий «Дорожная деятельность в отношении автомобильных дорог местного значения в границах Кингисеппского городского поселения»</t>
  </si>
  <si>
    <t xml:space="preserve">  Приоритеты и цели муниципальной политики в сфере реализации муниципальной программы, реализация которой осуществляется с 01 января 2016 года, позволят планомерно привести настоящее состояние улично-дорожной сети г. Кингисеппа к нормативному и, тем самым, снизить вероятность возникновения дорожно-транспортных происшествий, обеспечить более комфортное проживание граждан, обеспечить необходимым количеством и надлежащего качества регулярными перевозками пассажиров и багажа автомобильным наземным транспортом. Реализовать мероприятия в рамках поддержки развития общественной инфраструктуры муниципального значения на территории МО «Кингисеппское городское поселение».</t>
  </si>
  <si>
    <t xml:space="preserve">                 Муниципальная Программа «Развитие автомобильных дорог и организация транспортного обслуживания населения в Кингисеппском городском поселении» реализуется за счет средств бюджета МО «Кингисеппское городское поселение» в объемах, установленных решением Совета депутатов МО «Кингисеппское городское поселение» на текущий финансовый год и плановый период и за счет средств иных источников, привлекаемых для реализации муниципальной программы</t>
  </si>
  <si>
    <t xml:space="preserve">                 В течение финансового года, в ходе реализации Программы, могут вноситься изменения и дополнения в соответствии с Порядка разработки, реализации и оценки эффективности муниципальных программ МО «Кингисеппское городское поселение», утвержденным постановлением администрации МО «Кингисеппский муниципальный район»  от 27.12.2021 года № 2924.</t>
  </si>
  <si>
    <t>Комитет жилищно-коммунального хозяйства, транпорта и экологии администрации МО "Кингисеппский муниципальный район"; 
МКУ «Служба городского хозяйства»</t>
  </si>
  <si>
    <t>Достижение уровня удовлетворенности существующим состоянием транспортной инфраструктуры и качеством транспортного обслуживания населения в Кингисеппском городском поселении</t>
  </si>
  <si>
    <t xml:space="preserve">Финансовое обеспечение муниципальнй программы </t>
  </si>
  <si>
    <t>Строительство (реконструкция), включая проектирование автомобильных дорог общего пользования местного местного значения</t>
  </si>
  <si>
    <t>Комплекс процессных мероприятий «Создание условий для предоставления транспортных услуг населению и организация транспортного обслуживания населения в Кингисеппском городском поселении"</t>
  </si>
  <si>
    <t>Комплекс процессных мероприятий «Обеспечение безопасности дорожного движения в Кингисеппском городском поселении"</t>
  </si>
  <si>
    <t>Ремонт и содержание объектов уличного освещения на пешеходных переходах и вдоль улично-дорожной сети</t>
  </si>
  <si>
    <t>Проектирование и строительство объектов уличного освещения на пешеходных переходах и вдоль улично-дорожной сети</t>
  </si>
  <si>
    <t>Повышение безопасности дорожного движения, включая обустройство элементов дорог</t>
  </si>
  <si>
    <t>Строительство (реконструкция), включая проектирование автомобильных дорог общего пользования местного местного значения (остатки средств бюджета ЛО на начало текущего финансового года)</t>
  </si>
  <si>
    <t>ПРИЛОЖЕНИЕ
к постановлению администрации
МО «Кингисеппский муниципальный  район»
от 10.11.2015 № 2486
(в редакции постановления администрации
МО «Кингисеппский муниципальный район»
от 11.05.2022 № 1010)                                                            (приложение)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</si>
</sst>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#,##0.0\ _₽"/>
    <numFmt numFmtId="182" formatCode="_-* #,##0.0\ _₽_-;\-* #,##0.0\ _₽_-;_-* &quot;-&quot;??\ _₽_-;_-@_-"/>
    <numFmt numFmtId="183" formatCode="#,##0.0\ _₽;\-#,##0.0\ _₽"/>
    <numFmt numFmtId="184" formatCode="[$-FC19]d\ mmmm\ yyyy\ &quot;г.&quot;"/>
    <numFmt numFmtId="185" formatCode="_-* #,##0.0\ _₽_-;\-* #,##0.0\ _₽_-;_-* &quot;-&quot;?\ _₽_-;_-@_-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6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14"/>
      <color indexed="60"/>
      <name val="Times New Roman"/>
      <family val="1"/>
    </font>
    <font>
      <b/>
      <sz val="28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4"/>
      <color rgb="FFFF0000"/>
      <name val="Times New Roman"/>
      <family val="1"/>
    </font>
    <font>
      <sz val="14"/>
      <color rgb="FFC00000"/>
      <name val="Times New Roman"/>
      <family val="1"/>
    </font>
    <font>
      <b/>
      <sz val="28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" fillId="33" borderId="0" xfId="42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5" fillId="0" borderId="0" xfId="42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1" fontId="4" fillId="0" borderId="10" xfId="60" applyNumberFormat="1" applyFont="1" applyFill="1" applyBorder="1" applyAlignment="1">
      <alignment horizontal="center" vertical="center" wrapText="1"/>
    </xf>
    <xf numFmtId="181" fontId="4" fillId="33" borderId="10" xfId="6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1" fontId="4" fillId="34" borderId="10" xfId="6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177" fontId="4" fillId="10" borderId="12" xfId="60" applyNumberFormat="1" applyFont="1" applyFill="1" applyBorder="1" applyAlignment="1">
      <alignment horizontal="center" vertical="center" wrapText="1"/>
    </xf>
    <xf numFmtId="177" fontId="4" fillId="10" borderId="13" xfId="60" applyNumberFormat="1" applyFont="1" applyFill="1" applyBorder="1" applyAlignment="1">
      <alignment horizontal="center" vertical="center" wrapText="1"/>
    </xf>
    <xf numFmtId="181" fontId="1" fillId="0" borderId="10" xfId="60" applyNumberFormat="1" applyFont="1" applyFill="1" applyBorder="1" applyAlignment="1">
      <alignment horizontal="center" vertical="center" wrapText="1"/>
    </xf>
    <xf numFmtId="181" fontId="1" fillId="33" borderId="10" xfId="6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81" fontId="1" fillId="34" borderId="10" xfId="6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60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182" fontId="18" fillId="0" borderId="10" xfId="60" applyNumberFormat="1" applyFont="1" applyFill="1" applyBorder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182" fontId="19" fillId="0" borderId="10" xfId="60" applyNumberFormat="1" applyFont="1" applyFill="1" applyBorder="1" applyAlignment="1">
      <alignment/>
    </xf>
    <xf numFmtId="0" fontId="60" fillId="0" borderId="14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zoomScalePageLayoutView="0" workbookViewId="0" topLeftCell="A1">
      <selection activeCell="B11" sqref="B11:C11"/>
    </sheetView>
  </sheetViews>
  <sheetFormatPr defaultColWidth="9.00390625" defaultRowHeight="12.75"/>
  <cols>
    <col min="1" max="1" width="34.375" style="25" customWidth="1"/>
    <col min="2" max="3" width="52.625" style="25" customWidth="1"/>
    <col min="4" max="6" width="19.25390625" style="25" hidden="1" customWidth="1"/>
    <col min="7" max="12" width="0" style="25" hidden="1" customWidth="1"/>
    <col min="13" max="16384" width="9.125" style="25" customWidth="1"/>
  </cols>
  <sheetData>
    <row r="1" spans="1:8" ht="138" customHeight="1">
      <c r="A1" s="24"/>
      <c r="B1" s="24"/>
      <c r="C1" s="61" t="s">
        <v>107</v>
      </c>
      <c r="D1" s="61"/>
      <c r="E1" s="61"/>
      <c r="F1" s="61"/>
      <c r="G1" s="61"/>
      <c r="H1" s="61"/>
    </row>
    <row r="2" spans="1:3" ht="24.75" customHeight="1">
      <c r="A2" s="66" t="s">
        <v>26</v>
      </c>
      <c r="B2" s="66"/>
      <c r="C2" s="66"/>
    </row>
    <row r="3" spans="1:3" ht="23.25" customHeight="1">
      <c r="A3" s="67" t="s">
        <v>35</v>
      </c>
      <c r="B3" s="67"/>
      <c r="C3" s="67"/>
    </row>
    <row r="4" spans="1:3" ht="22.5" customHeight="1">
      <c r="A4" s="67" t="s">
        <v>36</v>
      </c>
      <c r="B4" s="67"/>
      <c r="C4" s="67"/>
    </row>
    <row r="5" spans="1:3" ht="46.5" customHeight="1">
      <c r="A5" s="68" t="s">
        <v>29</v>
      </c>
      <c r="B5" s="68"/>
      <c r="C5" s="68"/>
    </row>
    <row r="6" spans="1:3" ht="17.25" customHeight="1" hidden="1">
      <c r="A6" s="24"/>
      <c r="B6" s="24"/>
      <c r="C6" s="24"/>
    </row>
    <row r="7" spans="1:3" ht="45.75" customHeight="1">
      <c r="A7" s="26" t="s">
        <v>15</v>
      </c>
      <c r="B7" s="69" t="s">
        <v>88</v>
      </c>
      <c r="C7" s="70"/>
    </row>
    <row r="8" spans="1:3" ht="50.25" customHeight="1">
      <c r="A8" s="26" t="s">
        <v>16</v>
      </c>
      <c r="B8" s="71" t="s">
        <v>91</v>
      </c>
      <c r="C8" s="72"/>
    </row>
    <row r="9" spans="1:3" ht="63.75" customHeight="1">
      <c r="A9" s="26" t="s">
        <v>17</v>
      </c>
      <c r="B9" s="71" t="s">
        <v>97</v>
      </c>
      <c r="C9" s="72"/>
    </row>
    <row r="10" spans="1:3" ht="72" customHeight="1">
      <c r="A10" s="26" t="s">
        <v>18</v>
      </c>
      <c r="B10" s="71" t="s">
        <v>98</v>
      </c>
      <c r="C10" s="72"/>
    </row>
    <row r="11" spans="1:3" ht="168.75" customHeight="1">
      <c r="A11" s="26" t="s">
        <v>19</v>
      </c>
      <c r="B11" s="71" t="s">
        <v>37</v>
      </c>
      <c r="C11" s="72"/>
    </row>
    <row r="12" spans="1:3" ht="219.75" customHeight="1">
      <c r="A12" s="26" t="s">
        <v>20</v>
      </c>
      <c r="B12" s="71" t="s">
        <v>74</v>
      </c>
      <c r="C12" s="72"/>
    </row>
    <row r="13" spans="1:3" ht="37.5">
      <c r="A13" s="26" t="s">
        <v>21</v>
      </c>
      <c r="B13" s="73" t="s">
        <v>38</v>
      </c>
      <c r="C13" s="74"/>
    </row>
    <row r="14" spans="1:5" ht="63.75" customHeight="1">
      <c r="A14" s="75" t="s">
        <v>22</v>
      </c>
      <c r="B14" s="62" t="s">
        <v>89</v>
      </c>
      <c r="C14" s="63"/>
      <c r="E14" s="25" t="s">
        <v>39</v>
      </c>
    </row>
    <row r="15" spans="1:4" ht="16.5" customHeight="1">
      <c r="A15" s="77"/>
      <c r="B15" s="64"/>
      <c r="C15" s="65"/>
      <c r="D15" s="27" t="s">
        <v>40</v>
      </c>
    </row>
    <row r="16" spans="1:5" ht="76.5" customHeight="1" hidden="1">
      <c r="A16" s="60" t="s">
        <v>41</v>
      </c>
      <c r="B16" s="73" t="s">
        <v>7</v>
      </c>
      <c r="C16" s="74"/>
      <c r="E16" s="28" t="s">
        <v>42</v>
      </c>
    </row>
    <row r="17" spans="1:4" ht="27" customHeight="1">
      <c r="A17" s="75" t="s">
        <v>43</v>
      </c>
      <c r="B17" s="55" t="s">
        <v>23</v>
      </c>
      <c r="C17" s="55" t="s">
        <v>24</v>
      </c>
      <c r="D17" s="29" t="s">
        <v>44</v>
      </c>
    </row>
    <row r="18" spans="1:3" ht="20.25">
      <c r="A18" s="76"/>
      <c r="B18" s="56" t="s">
        <v>31</v>
      </c>
      <c r="C18" s="57">
        <f>'Прил.2'!D10</f>
        <v>191106.08394</v>
      </c>
    </row>
    <row r="19" spans="1:3" ht="20.25">
      <c r="A19" s="76"/>
      <c r="B19" s="56" t="s">
        <v>32</v>
      </c>
      <c r="C19" s="57">
        <f>'Прил.2'!D11</f>
        <v>48350.4</v>
      </c>
    </row>
    <row r="20" spans="1:3" ht="20.25">
      <c r="A20" s="76"/>
      <c r="B20" s="56" t="s">
        <v>33</v>
      </c>
      <c r="C20" s="57">
        <f>'Прил.2'!D12</f>
        <v>50175.4</v>
      </c>
    </row>
    <row r="21" spans="1:3" ht="19.5" customHeight="1">
      <c r="A21" s="77"/>
      <c r="B21" s="58" t="s">
        <v>25</v>
      </c>
      <c r="C21" s="59">
        <f>C18+C19+C20</f>
        <v>289631.88394</v>
      </c>
    </row>
    <row r="22" spans="1:3" ht="133.5" customHeight="1">
      <c r="A22" s="26" t="s">
        <v>45</v>
      </c>
      <c r="B22" s="78" t="s">
        <v>34</v>
      </c>
      <c r="C22" s="79"/>
    </row>
    <row r="23" spans="1:3" ht="18.75">
      <c r="A23" s="24"/>
      <c r="B23" s="24"/>
      <c r="C23" s="24"/>
    </row>
    <row r="24" spans="1:3" ht="18.75">
      <c r="A24" s="24"/>
      <c r="B24" s="24"/>
      <c r="C24" s="24"/>
    </row>
    <row r="25" spans="1:3" ht="18.75">
      <c r="A25" s="24"/>
      <c r="B25" s="24"/>
      <c r="C25" s="24"/>
    </row>
    <row r="26" spans="1:3" ht="18.75">
      <c r="A26" s="24"/>
      <c r="B26" s="24"/>
      <c r="C26" s="24"/>
    </row>
    <row r="27" spans="1:3" ht="18.75">
      <c r="A27" s="24"/>
      <c r="B27" s="24"/>
      <c r="C27" s="24"/>
    </row>
  </sheetData>
  <sheetProtection/>
  <mergeCells count="17">
    <mergeCell ref="B16:C16"/>
    <mergeCell ref="A17:A21"/>
    <mergeCell ref="B22:C22"/>
    <mergeCell ref="B9:C9"/>
    <mergeCell ref="B10:C10"/>
    <mergeCell ref="B11:C11"/>
    <mergeCell ref="B12:C12"/>
    <mergeCell ref="B13:C13"/>
    <mergeCell ref="A14:A15"/>
    <mergeCell ref="C1:H1"/>
    <mergeCell ref="B14:C15"/>
    <mergeCell ref="A2:C2"/>
    <mergeCell ref="A3:C3"/>
    <mergeCell ref="A4:C4"/>
    <mergeCell ref="A5:C5"/>
    <mergeCell ref="B7:C7"/>
    <mergeCell ref="B8:C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0">
      <selection activeCell="A3" sqref="A3"/>
    </sheetView>
  </sheetViews>
  <sheetFormatPr defaultColWidth="9.00390625" defaultRowHeight="12.75"/>
  <cols>
    <col min="1" max="1" width="95.625" style="0" customWidth="1"/>
  </cols>
  <sheetData>
    <row r="1" ht="57" customHeight="1">
      <c r="A1" s="51" t="s">
        <v>73</v>
      </c>
    </row>
    <row r="2" ht="25.5" customHeight="1">
      <c r="A2" s="51" t="s">
        <v>86</v>
      </c>
    </row>
    <row r="3" ht="200.25" customHeight="1">
      <c r="A3" s="48" t="s">
        <v>72</v>
      </c>
    </row>
    <row r="4" ht="172.5" customHeight="1">
      <c r="A4" s="48" t="s">
        <v>67</v>
      </c>
    </row>
    <row r="5" ht="177" customHeight="1">
      <c r="A5" s="48" t="s">
        <v>68</v>
      </c>
    </row>
    <row r="6" ht="133.5" customHeight="1">
      <c r="A6" s="48" t="s">
        <v>95</v>
      </c>
    </row>
    <row r="7" ht="117.75" customHeight="1">
      <c r="A7" s="48" t="s">
        <v>96</v>
      </c>
    </row>
    <row r="8" ht="34.5" customHeight="1">
      <c r="A8" s="53" t="s">
        <v>87</v>
      </c>
    </row>
    <row r="9" ht="125.25" customHeight="1">
      <c r="A9" s="48" t="s">
        <v>69</v>
      </c>
    </row>
    <row r="10" ht="225" customHeight="1">
      <c r="A10" s="48" t="s">
        <v>70</v>
      </c>
    </row>
    <row r="11" ht="54" customHeight="1">
      <c r="A11" s="48" t="s">
        <v>71</v>
      </c>
    </row>
    <row r="12" ht="60.75" customHeight="1">
      <c r="A12" s="49" t="s">
        <v>76</v>
      </c>
    </row>
    <row r="13" ht="100.5" customHeight="1">
      <c r="A13" s="49" t="s">
        <v>75</v>
      </c>
    </row>
    <row r="14" ht="42" customHeight="1">
      <c r="A14" s="49" t="s">
        <v>77</v>
      </c>
    </row>
    <row r="15" ht="199.5" customHeight="1">
      <c r="A15" s="48" t="s">
        <v>94</v>
      </c>
    </row>
    <row r="16" ht="18.75">
      <c r="A16" s="50"/>
    </row>
    <row r="17" ht="18.75">
      <c r="A17" s="50"/>
    </row>
    <row r="18" ht="18.75">
      <c r="A18" s="50"/>
    </row>
    <row r="19" ht="18.75">
      <c r="A19" s="50"/>
    </row>
    <row r="20" ht="18.75">
      <c r="A20" s="50"/>
    </row>
    <row r="21" ht="18.75">
      <c r="A21" s="50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A9" sqref="A9:A14"/>
    </sheetView>
  </sheetViews>
  <sheetFormatPr defaultColWidth="9.00390625" defaultRowHeight="12.75"/>
  <cols>
    <col min="1" max="1" width="53.375" style="5" customWidth="1"/>
    <col min="2" max="2" width="53.375" style="6" customWidth="1"/>
    <col min="3" max="3" width="13.625" style="1" customWidth="1"/>
    <col min="4" max="4" width="14.00390625" style="1" customWidth="1"/>
    <col min="5" max="5" width="15.00390625" style="1" customWidth="1"/>
    <col min="6" max="6" width="21.375" style="1" customWidth="1"/>
    <col min="7" max="16384" width="9.125" style="1" customWidth="1"/>
  </cols>
  <sheetData>
    <row r="1" ht="15.75">
      <c r="F1" s="21" t="s">
        <v>90</v>
      </c>
    </row>
    <row r="2" ht="15.75">
      <c r="F2" s="22" t="s">
        <v>30</v>
      </c>
    </row>
    <row r="3" spans="5:6" ht="15">
      <c r="E3" s="2"/>
      <c r="F3" s="3"/>
    </row>
    <row r="4" spans="1:6" s="7" customFormat="1" ht="18.75">
      <c r="A4" s="83" t="s">
        <v>27</v>
      </c>
      <c r="B4" s="83"/>
      <c r="C4" s="83"/>
      <c r="D4" s="83"/>
      <c r="E4" s="83"/>
      <c r="F4" s="83"/>
    </row>
    <row r="5" spans="1:6" s="7" customFormat="1" ht="30" customHeight="1">
      <c r="A5" s="84" t="s">
        <v>63</v>
      </c>
      <c r="B5" s="85"/>
      <c r="C5" s="85"/>
      <c r="D5" s="85"/>
      <c r="E5" s="85"/>
      <c r="F5" s="85"/>
    </row>
    <row r="6" ht="15">
      <c r="F6" s="1" t="s">
        <v>28</v>
      </c>
    </row>
    <row r="7" spans="1:6" ht="78.75">
      <c r="A7" s="23" t="s">
        <v>1</v>
      </c>
      <c r="B7" s="23" t="s">
        <v>2</v>
      </c>
      <c r="C7" s="23" t="s">
        <v>10</v>
      </c>
      <c r="D7" s="23" t="s">
        <v>3</v>
      </c>
      <c r="E7" s="23" t="s">
        <v>12</v>
      </c>
      <c r="F7" s="23" t="s">
        <v>11</v>
      </c>
    </row>
    <row r="8" spans="1:6" s="10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</row>
    <row r="9" spans="1:9" ht="15.75">
      <c r="A9" s="80" t="s">
        <v>64</v>
      </c>
      <c r="B9" s="81" t="s">
        <v>79</v>
      </c>
      <c r="C9" s="17">
        <v>2022</v>
      </c>
      <c r="D9" s="17" t="s">
        <v>83</v>
      </c>
      <c r="E9" s="54">
        <v>0</v>
      </c>
      <c r="F9" s="54">
        <v>4</v>
      </c>
      <c r="I9" s="1" t="s">
        <v>14</v>
      </c>
    </row>
    <row r="10" spans="1:6" ht="15.75">
      <c r="A10" s="80"/>
      <c r="B10" s="81"/>
      <c r="C10" s="17">
        <v>2023</v>
      </c>
      <c r="D10" s="17" t="s">
        <v>83</v>
      </c>
      <c r="E10" s="54">
        <v>0</v>
      </c>
      <c r="F10" s="54">
        <v>0</v>
      </c>
    </row>
    <row r="11" spans="1:6" ht="15.75">
      <c r="A11" s="80"/>
      <c r="B11" s="81"/>
      <c r="C11" s="17">
        <v>2024</v>
      </c>
      <c r="D11" s="17" t="s">
        <v>83</v>
      </c>
      <c r="E11" s="54">
        <v>0</v>
      </c>
      <c r="F11" s="54">
        <v>0</v>
      </c>
    </row>
    <row r="12" spans="1:6" ht="15.75">
      <c r="A12" s="80"/>
      <c r="B12" s="81" t="s">
        <v>78</v>
      </c>
      <c r="C12" s="17">
        <v>2022</v>
      </c>
      <c r="D12" s="17" t="s">
        <v>83</v>
      </c>
      <c r="E12" s="54">
        <v>0</v>
      </c>
      <c r="F12" s="54">
        <v>2</v>
      </c>
    </row>
    <row r="13" spans="1:6" ht="15.75">
      <c r="A13" s="80"/>
      <c r="B13" s="81"/>
      <c r="C13" s="17">
        <v>2023</v>
      </c>
      <c r="D13" s="17" t="s">
        <v>83</v>
      </c>
      <c r="E13" s="54">
        <v>0</v>
      </c>
      <c r="F13" s="54">
        <v>2</v>
      </c>
    </row>
    <row r="14" spans="1:6" ht="15.75">
      <c r="A14" s="80"/>
      <c r="B14" s="81"/>
      <c r="C14" s="17">
        <v>2024</v>
      </c>
      <c r="D14" s="17" t="s">
        <v>83</v>
      </c>
      <c r="E14" s="54">
        <v>0</v>
      </c>
      <c r="F14" s="54">
        <v>0</v>
      </c>
    </row>
    <row r="15" spans="1:6" ht="24.75" customHeight="1">
      <c r="A15" s="82" t="s">
        <v>65</v>
      </c>
      <c r="B15" s="81" t="s">
        <v>80</v>
      </c>
      <c r="C15" s="17">
        <v>2022</v>
      </c>
      <c r="D15" s="17" t="s">
        <v>82</v>
      </c>
      <c r="E15" s="17">
        <v>60.5</v>
      </c>
      <c r="F15" s="8">
        <v>63.7</v>
      </c>
    </row>
    <row r="16" spans="1:6" ht="28.5" customHeight="1">
      <c r="A16" s="80"/>
      <c r="B16" s="81"/>
      <c r="C16" s="17">
        <v>2023</v>
      </c>
      <c r="D16" s="17" t="s">
        <v>82</v>
      </c>
      <c r="E16" s="17">
        <v>60.5</v>
      </c>
      <c r="F16" s="8">
        <v>66.9</v>
      </c>
    </row>
    <row r="17" spans="1:6" ht="39.75" customHeight="1">
      <c r="A17" s="80"/>
      <c r="B17" s="81"/>
      <c r="C17" s="17">
        <v>2024</v>
      </c>
      <c r="D17" s="17" t="s">
        <v>82</v>
      </c>
      <c r="E17" s="17">
        <v>60.5</v>
      </c>
      <c r="F17" s="8">
        <v>70.3</v>
      </c>
    </row>
    <row r="18" spans="1:6" ht="15.75">
      <c r="A18" s="80"/>
      <c r="B18" s="81" t="s">
        <v>81</v>
      </c>
      <c r="C18" s="17">
        <v>2022</v>
      </c>
      <c r="D18" s="17" t="s">
        <v>82</v>
      </c>
      <c r="E18" s="17">
        <v>9.8</v>
      </c>
      <c r="F18" s="8">
        <v>6.5</v>
      </c>
    </row>
    <row r="19" spans="1:6" ht="15.75">
      <c r="A19" s="80"/>
      <c r="B19" s="81"/>
      <c r="C19" s="17">
        <v>2023</v>
      </c>
      <c r="D19" s="17" t="s">
        <v>82</v>
      </c>
      <c r="E19" s="17">
        <v>9.8</v>
      </c>
      <c r="F19" s="8">
        <v>3.4</v>
      </c>
    </row>
    <row r="20" spans="1:6" ht="42.75" customHeight="1">
      <c r="A20" s="80"/>
      <c r="B20" s="81"/>
      <c r="C20" s="17">
        <v>2024</v>
      </c>
      <c r="D20" s="17" t="s">
        <v>82</v>
      </c>
      <c r="E20" s="17">
        <v>9.8</v>
      </c>
      <c r="F20" s="8">
        <v>0</v>
      </c>
    </row>
    <row r="21" spans="1:6" ht="15.75">
      <c r="A21" s="80" t="s">
        <v>66</v>
      </c>
      <c r="B21" s="81" t="s">
        <v>84</v>
      </c>
      <c r="C21" s="17">
        <v>2022</v>
      </c>
      <c r="D21" s="17" t="s">
        <v>83</v>
      </c>
      <c r="E21" s="52">
        <v>4</v>
      </c>
      <c r="F21" s="52">
        <v>4</v>
      </c>
    </row>
    <row r="22" spans="1:6" ht="15.75">
      <c r="A22" s="80"/>
      <c r="B22" s="81"/>
      <c r="C22" s="17">
        <v>2023</v>
      </c>
      <c r="D22" s="17" t="s">
        <v>83</v>
      </c>
      <c r="E22" s="52">
        <v>4</v>
      </c>
      <c r="F22" s="52">
        <v>4</v>
      </c>
    </row>
    <row r="23" spans="1:6" ht="15.75">
      <c r="A23" s="80"/>
      <c r="B23" s="81"/>
      <c r="C23" s="17">
        <v>2024</v>
      </c>
      <c r="D23" s="17" t="s">
        <v>83</v>
      </c>
      <c r="E23" s="52">
        <v>4</v>
      </c>
      <c r="F23" s="52">
        <v>4</v>
      </c>
    </row>
    <row r="24" spans="1:6" ht="15.75">
      <c r="A24" s="80"/>
      <c r="B24" s="81" t="s">
        <v>85</v>
      </c>
      <c r="C24" s="17">
        <v>2022</v>
      </c>
      <c r="D24" s="17" t="s">
        <v>82</v>
      </c>
      <c r="E24" s="52">
        <v>33.8</v>
      </c>
      <c r="F24" s="54">
        <v>39.9</v>
      </c>
    </row>
    <row r="25" spans="1:6" ht="15.75">
      <c r="A25" s="80"/>
      <c r="B25" s="81"/>
      <c r="C25" s="17">
        <v>2023</v>
      </c>
      <c r="D25" s="17" t="s">
        <v>82</v>
      </c>
      <c r="E25" s="52">
        <v>33.8</v>
      </c>
      <c r="F25" s="54">
        <v>39.9</v>
      </c>
    </row>
    <row r="26" spans="1:6" ht="15.75">
      <c r="A26" s="80"/>
      <c r="B26" s="81"/>
      <c r="C26" s="17">
        <v>2024</v>
      </c>
      <c r="D26" s="17" t="s">
        <v>82</v>
      </c>
      <c r="E26" s="52">
        <v>33.8</v>
      </c>
      <c r="F26" s="54">
        <v>39.9</v>
      </c>
    </row>
  </sheetData>
  <sheetProtection/>
  <mergeCells count="11">
    <mergeCell ref="B12:B14"/>
    <mergeCell ref="A9:A14"/>
    <mergeCell ref="B15:B17"/>
    <mergeCell ref="B21:B23"/>
    <mergeCell ref="A15:A20"/>
    <mergeCell ref="A4:F4"/>
    <mergeCell ref="A5:F5"/>
    <mergeCell ref="A21:A26"/>
    <mergeCell ref="B18:B20"/>
    <mergeCell ref="B24:B26"/>
    <mergeCell ref="B9:B11"/>
  </mergeCells>
  <hyperlinks>
    <hyperlink ref="F2" r:id="rId1" display="sub_1000"/>
  </hyperlink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30.375" style="11" customWidth="1"/>
    <col min="2" max="2" width="38.25390625" style="12" customWidth="1"/>
    <col min="3" max="3" width="14.75390625" style="13" customWidth="1"/>
    <col min="4" max="4" width="14.75390625" style="20" customWidth="1"/>
    <col min="5" max="5" width="15.625" style="14" customWidth="1"/>
    <col min="6" max="9" width="14.75390625" style="14" customWidth="1"/>
    <col min="10" max="16384" width="9.125" style="14" customWidth="1"/>
  </cols>
  <sheetData>
    <row r="1" ht="18.75">
      <c r="I1" s="31" t="s">
        <v>46</v>
      </c>
    </row>
    <row r="2" ht="18.75">
      <c r="I2" s="32" t="s">
        <v>30</v>
      </c>
    </row>
    <row r="3" ht="18.75">
      <c r="J3" s="15"/>
    </row>
    <row r="4" spans="2:9" ht="18.75">
      <c r="B4" s="33"/>
      <c r="C4" s="33"/>
      <c r="D4" s="34" t="s">
        <v>99</v>
      </c>
      <c r="E4" s="33"/>
      <c r="F4" s="33"/>
      <c r="G4" s="33"/>
      <c r="H4" s="33"/>
      <c r="I4" s="33"/>
    </row>
    <row r="5" spans="1:9" s="16" customFormat="1" ht="18.75">
      <c r="A5" s="92" t="s">
        <v>29</v>
      </c>
      <c r="B5" s="92"/>
      <c r="C5" s="92"/>
      <c r="D5" s="92"/>
      <c r="E5" s="92"/>
      <c r="F5" s="92"/>
      <c r="G5" s="92"/>
      <c r="H5" s="92"/>
      <c r="I5" s="92"/>
    </row>
    <row r="7" spans="1:9" ht="18.75" customHeight="1">
      <c r="A7" s="100" t="s">
        <v>13</v>
      </c>
      <c r="B7" s="98" t="s">
        <v>47</v>
      </c>
      <c r="C7" s="98" t="s">
        <v>4</v>
      </c>
      <c r="D7" s="98" t="s">
        <v>48</v>
      </c>
      <c r="E7" s="98"/>
      <c r="F7" s="98"/>
      <c r="G7" s="98"/>
      <c r="H7" s="98"/>
      <c r="I7" s="98"/>
    </row>
    <row r="8" spans="1:9" ht="82.5" customHeight="1">
      <c r="A8" s="102"/>
      <c r="B8" s="98"/>
      <c r="C8" s="98"/>
      <c r="D8" s="30" t="s">
        <v>0</v>
      </c>
      <c r="E8" s="17" t="s">
        <v>49</v>
      </c>
      <c r="F8" s="17" t="s">
        <v>50</v>
      </c>
      <c r="G8" s="17" t="s">
        <v>51</v>
      </c>
      <c r="H8" s="17" t="s">
        <v>52</v>
      </c>
      <c r="I8" s="17" t="s">
        <v>53</v>
      </c>
    </row>
    <row r="9" spans="1:9" ht="18.75">
      <c r="A9" s="17">
        <v>1</v>
      </c>
      <c r="B9" s="17">
        <v>2</v>
      </c>
      <c r="C9" s="17">
        <v>3</v>
      </c>
      <c r="D9" s="19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33" customHeight="1">
      <c r="A10" s="103" t="s">
        <v>29</v>
      </c>
      <c r="B10" s="98" t="s">
        <v>92</v>
      </c>
      <c r="C10" s="19">
        <v>2022</v>
      </c>
      <c r="D10" s="35">
        <f>D15+D44-0.1</f>
        <v>191106.08394</v>
      </c>
      <c r="E10" s="36">
        <f aca="true" t="shared" si="0" ref="D10:I12">E15+E44</f>
        <v>0</v>
      </c>
      <c r="F10" s="36">
        <f t="shared" si="0"/>
        <v>64754.083940000004</v>
      </c>
      <c r="G10" s="36">
        <f t="shared" si="0"/>
        <v>0</v>
      </c>
      <c r="H10" s="35">
        <f t="shared" si="0"/>
        <v>126352.00000000001</v>
      </c>
      <c r="I10" s="36">
        <f t="shared" si="0"/>
        <v>0</v>
      </c>
    </row>
    <row r="11" spans="1:9" ht="30" customHeight="1">
      <c r="A11" s="103"/>
      <c r="B11" s="98"/>
      <c r="C11" s="19">
        <v>2023</v>
      </c>
      <c r="D11" s="35">
        <f t="shared" si="0"/>
        <v>48350.4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5">
        <f t="shared" si="0"/>
        <v>48350.4</v>
      </c>
      <c r="I11" s="36">
        <f t="shared" si="0"/>
        <v>0</v>
      </c>
    </row>
    <row r="12" spans="1:9" ht="29.25" customHeight="1">
      <c r="A12" s="103"/>
      <c r="B12" s="98"/>
      <c r="C12" s="19">
        <v>2024</v>
      </c>
      <c r="D12" s="35">
        <f t="shared" si="0"/>
        <v>50175.4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5">
        <f t="shared" si="0"/>
        <v>50175.4</v>
      </c>
      <c r="I12" s="36">
        <f t="shared" si="0"/>
        <v>0</v>
      </c>
    </row>
    <row r="13" spans="1:9" ht="36.75" customHeight="1">
      <c r="A13" s="103"/>
      <c r="B13" s="98"/>
      <c r="C13" s="37" t="s">
        <v>5</v>
      </c>
      <c r="D13" s="38">
        <f>SUM(D10:D12)</f>
        <v>289631.88394</v>
      </c>
      <c r="E13" s="38">
        <f>E10+E11+E12</f>
        <v>0</v>
      </c>
      <c r="F13" s="38">
        <f>F10+F11+F12</f>
        <v>64754.083940000004</v>
      </c>
      <c r="G13" s="38">
        <f>G10+G11+G12</f>
        <v>0</v>
      </c>
      <c r="H13" s="38">
        <f>SUM(H10:H12)</f>
        <v>224877.80000000002</v>
      </c>
      <c r="I13" s="38">
        <f>I10+I11+I12</f>
        <v>0</v>
      </c>
    </row>
    <row r="14" spans="1:9" ht="27.75" customHeight="1">
      <c r="A14" s="39" t="s">
        <v>6</v>
      </c>
      <c r="B14" s="40"/>
      <c r="C14" s="41"/>
      <c r="D14" s="42"/>
      <c r="E14" s="42"/>
      <c r="F14" s="42"/>
      <c r="G14" s="42"/>
      <c r="H14" s="42"/>
      <c r="I14" s="43"/>
    </row>
    <row r="15" spans="1:9" ht="18" customHeight="1">
      <c r="A15" s="97" t="s">
        <v>55</v>
      </c>
      <c r="B15" s="100" t="s">
        <v>92</v>
      </c>
      <c r="C15" s="19">
        <v>2022</v>
      </c>
      <c r="D15" s="35">
        <f aca="true" t="shared" si="1" ref="D15:I17">D19</f>
        <v>45723.43976000001</v>
      </c>
      <c r="E15" s="36">
        <f>E19</f>
        <v>0</v>
      </c>
      <c r="F15" s="36">
        <f t="shared" si="1"/>
        <v>7984.754239999999</v>
      </c>
      <c r="G15" s="36">
        <f t="shared" si="1"/>
        <v>0</v>
      </c>
      <c r="H15" s="36">
        <f t="shared" si="1"/>
        <v>37738.58552000001</v>
      </c>
      <c r="I15" s="36">
        <f t="shared" si="1"/>
        <v>0</v>
      </c>
    </row>
    <row r="16" spans="1:9" ht="18.75">
      <c r="A16" s="97"/>
      <c r="B16" s="101"/>
      <c r="C16" s="19">
        <v>2023</v>
      </c>
      <c r="D16" s="36">
        <f t="shared" si="1"/>
        <v>0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6">
        <f t="shared" si="1"/>
        <v>0</v>
      </c>
    </row>
    <row r="17" spans="1:9" ht="18.75">
      <c r="A17" s="97"/>
      <c r="B17" s="101"/>
      <c r="C17" s="19">
        <v>2024</v>
      </c>
      <c r="D17" s="36">
        <f t="shared" si="1"/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</row>
    <row r="18" spans="1:9" ht="18.75">
      <c r="A18" s="97"/>
      <c r="B18" s="101"/>
      <c r="C18" s="37" t="s">
        <v>5</v>
      </c>
      <c r="D18" s="38">
        <f>SUM(D15:D17)</f>
        <v>45723.43976000001</v>
      </c>
      <c r="E18" s="38">
        <f>E15+E16+E17</f>
        <v>0</v>
      </c>
      <c r="F18" s="38">
        <f>F15+F16+F17</f>
        <v>7984.754239999999</v>
      </c>
      <c r="G18" s="38">
        <f>G15+G16+G17</f>
        <v>0</v>
      </c>
      <c r="H18" s="38">
        <f>SUM(H15:H17)</f>
        <v>37738.58552000001</v>
      </c>
      <c r="I18" s="38">
        <f>I15+I16+I17</f>
        <v>0</v>
      </c>
    </row>
    <row r="19" spans="1:9" ht="21.75" customHeight="1">
      <c r="A19" s="97" t="s">
        <v>56</v>
      </c>
      <c r="B19" s="101"/>
      <c r="C19" s="19">
        <v>2022</v>
      </c>
      <c r="D19" s="35">
        <f aca="true" t="shared" si="2" ref="D19:I19">D23+D27+D31+D35+D39</f>
        <v>45723.43976000001</v>
      </c>
      <c r="E19" s="36">
        <f t="shared" si="2"/>
        <v>0</v>
      </c>
      <c r="F19" s="36">
        <f>F23+F27+F31+F35+F39-0.1</f>
        <v>7984.754239999999</v>
      </c>
      <c r="G19" s="36">
        <f t="shared" si="2"/>
        <v>0</v>
      </c>
      <c r="H19" s="36">
        <f t="shared" si="2"/>
        <v>37738.58552000001</v>
      </c>
      <c r="I19" s="36">
        <f t="shared" si="2"/>
        <v>0</v>
      </c>
    </row>
    <row r="20" spans="1:9" ht="18.75">
      <c r="A20" s="97"/>
      <c r="B20" s="101"/>
      <c r="C20" s="19">
        <v>2023</v>
      </c>
      <c r="D20" s="35">
        <f>D24+D28+D32+D36+D40</f>
        <v>0</v>
      </c>
      <c r="E20" s="36">
        <f aca="true" t="shared" si="3" ref="E20:I21">E24+E28+E32+E36+E40</f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</row>
    <row r="21" spans="1:9" ht="18.75">
      <c r="A21" s="97"/>
      <c r="B21" s="101"/>
      <c r="C21" s="19">
        <v>2024</v>
      </c>
      <c r="D21" s="35">
        <f>D25+D29+D33+D37+D41</f>
        <v>0</v>
      </c>
      <c r="E21" s="36">
        <f t="shared" si="3"/>
        <v>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</row>
    <row r="22" spans="1:9" ht="45" customHeight="1">
      <c r="A22" s="97"/>
      <c r="B22" s="101"/>
      <c r="C22" s="37" t="s">
        <v>5</v>
      </c>
      <c r="D22" s="38">
        <f>SUM(D19:D21)</f>
        <v>45723.43976000001</v>
      </c>
      <c r="E22" s="38">
        <f>E19+E20+E21</f>
        <v>0</v>
      </c>
      <c r="F22" s="38">
        <f>F19+F20+F21</f>
        <v>7984.754239999999</v>
      </c>
      <c r="G22" s="38">
        <f>G19+G20+G21</f>
        <v>0</v>
      </c>
      <c r="H22" s="38">
        <f>SUM(H19:H21)</f>
        <v>37738.58552000001</v>
      </c>
      <c r="I22" s="38">
        <f>I19+I20+I21</f>
        <v>0</v>
      </c>
    </row>
    <row r="23" spans="1:9" ht="18" customHeight="1">
      <c r="A23" s="99" t="s">
        <v>57</v>
      </c>
      <c r="B23" s="101"/>
      <c r="C23" s="17">
        <v>2022</v>
      </c>
      <c r="D23" s="44">
        <f aca="true" t="shared" si="4" ref="D23:D38">E23+F23+G23+H23+I23</f>
        <v>22739.22032</v>
      </c>
      <c r="E23" s="45">
        <v>0</v>
      </c>
      <c r="F23" s="45">
        <v>0</v>
      </c>
      <c r="G23" s="45">
        <v>0</v>
      </c>
      <c r="H23" s="45">
        <f>22739220.32/1000</f>
        <v>22739.22032</v>
      </c>
      <c r="I23" s="45">
        <v>0</v>
      </c>
    </row>
    <row r="24" spans="1:9" ht="18.75">
      <c r="A24" s="99"/>
      <c r="B24" s="101"/>
      <c r="C24" s="17">
        <v>2023</v>
      </c>
      <c r="D24" s="44">
        <f t="shared" si="4"/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</row>
    <row r="25" spans="1:9" ht="18.75">
      <c r="A25" s="99"/>
      <c r="B25" s="101"/>
      <c r="C25" s="17">
        <v>2024</v>
      </c>
      <c r="D25" s="44">
        <f t="shared" si="4"/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</row>
    <row r="26" spans="1:9" ht="36" customHeight="1">
      <c r="A26" s="99"/>
      <c r="B26" s="101"/>
      <c r="C26" s="46" t="s">
        <v>5</v>
      </c>
      <c r="D26" s="47">
        <f t="shared" si="4"/>
        <v>22739.22032</v>
      </c>
      <c r="E26" s="47">
        <f>E23+E24+E25</f>
        <v>0</v>
      </c>
      <c r="F26" s="47">
        <f>F23+F24+F25</f>
        <v>0</v>
      </c>
      <c r="G26" s="47">
        <f>G23+G24+G25</f>
        <v>0</v>
      </c>
      <c r="H26" s="47">
        <f>H23+H24+H25</f>
        <v>22739.22032</v>
      </c>
      <c r="I26" s="47">
        <f>I23+I24+I25</f>
        <v>0</v>
      </c>
    </row>
    <row r="27" spans="1:9" ht="18" customHeight="1">
      <c r="A27" s="99" t="s">
        <v>104</v>
      </c>
      <c r="B27" s="101"/>
      <c r="C27" s="17">
        <v>2022</v>
      </c>
      <c r="D27" s="44">
        <f aca="true" t="shared" si="5" ref="D27:D34">E27+F27+G27+H27+I27</f>
        <v>13891.7</v>
      </c>
      <c r="E27" s="45">
        <v>0</v>
      </c>
      <c r="F27" s="45">
        <v>0</v>
      </c>
      <c r="G27" s="45">
        <v>0</v>
      </c>
      <c r="H27" s="45">
        <f>13891700/1000</f>
        <v>13891.7</v>
      </c>
      <c r="I27" s="45">
        <v>0</v>
      </c>
    </row>
    <row r="28" spans="1:9" ht="18.75">
      <c r="A28" s="99"/>
      <c r="B28" s="101"/>
      <c r="C28" s="17">
        <v>2023</v>
      </c>
      <c r="D28" s="44">
        <f t="shared" si="5"/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</row>
    <row r="29" spans="1:9" ht="18.75">
      <c r="A29" s="99"/>
      <c r="B29" s="101"/>
      <c r="C29" s="17">
        <v>2024</v>
      </c>
      <c r="D29" s="44">
        <f t="shared" si="5"/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</row>
    <row r="30" spans="1:9" ht="36" customHeight="1">
      <c r="A30" s="99"/>
      <c r="B30" s="101"/>
      <c r="C30" s="46" t="s">
        <v>5</v>
      </c>
      <c r="D30" s="47">
        <f t="shared" si="5"/>
        <v>13891.7</v>
      </c>
      <c r="E30" s="47">
        <f>E27+E28+E29</f>
        <v>0</v>
      </c>
      <c r="F30" s="47">
        <f>F27+F28+F29</f>
        <v>0</v>
      </c>
      <c r="G30" s="47">
        <f>G27+G28+G29</f>
        <v>0</v>
      </c>
      <c r="H30" s="47">
        <f>H27+H28+H29</f>
        <v>13891.7</v>
      </c>
      <c r="I30" s="47">
        <f>I27+I28+I29</f>
        <v>0</v>
      </c>
    </row>
    <row r="31" spans="1:9" ht="18" customHeight="1">
      <c r="A31" s="99" t="s">
        <v>105</v>
      </c>
      <c r="B31" s="101"/>
      <c r="C31" s="17">
        <v>2022</v>
      </c>
      <c r="D31" s="44">
        <f t="shared" si="5"/>
        <v>598</v>
      </c>
      <c r="E31" s="45">
        <v>0</v>
      </c>
      <c r="F31" s="45">
        <v>0</v>
      </c>
      <c r="G31" s="45">
        <v>0</v>
      </c>
      <c r="H31" s="45">
        <f>598000/1000</f>
        <v>598</v>
      </c>
      <c r="I31" s="45">
        <v>0</v>
      </c>
    </row>
    <row r="32" spans="1:9" ht="18.75">
      <c r="A32" s="99"/>
      <c r="B32" s="101"/>
      <c r="C32" s="17">
        <v>2023</v>
      </c>
      <c r="D32" s="44">
        <f t="shared" si="5"/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</row>
    <row r="33" spans="1:9" ht="18.75">
      <c r="A33" s="99"/>
      <c r="B33" s="101"/>
      <c r="C33" s="17">
        <v>2024</v>
      </c>
      <c r="D33" s="44">
        <f t="shared" si="5"/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</row>
    <row r="34" spans="1:9" ht="36" customHeight="1">
      <c r="A34" s="99"/>
      <c r="B34" s="101"/>
      <c r="C34" s="46" t="s">
        <v>5</v>
      </c>
      <c r="D34" s="47">
        <f t="shared" si="5"/>
        <v>598</v>
      </c>
      <c r="E34" s="47">
        <f>E31+E32+E33</f>
        <v>0</v>
      </c>
      <c r="F34" s="47">
        <f>F31+F32+F33</f>
        <v>0</v>
      </c>
      <c r="G34" s="47">
        <f>G31+G32+G33</f>
        <v>0</v>
      </c>
      <c r="H34" s="47">
        <f>H31+H32+H33</f>
        <v>598</v>
      </c>
      <c r="I34" s="47">
        <f>I31+I32+I33</f>
        <v>0</v>
      </c>
    </row>
    <row r="35" spans="1:9" ht="19.5" customHeight="1">
      <c r="A35" s="99" t="s">
        <v>100</v>
      </c>
      <c r="B35" s="101"/>
      <c r="C35" s="17">
        <v>2022</v>
      </c>
      <c r="D35" s="44">
        <f t="shared" si="4"/>
        <v>1131.52526</v>
      </c>
      <c r="E35" s="45">
        <v>0</v>
      </c>
      <c r="F35" s="45">
        <f>1063539.74/1000+0.1</f>
        <v>1063.6397399999998</v>
      </c>
      <c r="G35" s="45">
        <v>0</v>
      </c>
      <c r="H35" s="45">
        <f>67885.52/1000</f>
        <v>67.88552</v>
      </c>
      <c r="I35" s="45">
        <v>0</v>
      </c>
    </row>
    <row r="36" spans="1:9" ht="21" customHeight="1">
      <c r="A36" s="99"/>
      <c r="B36" s="101"/>
      <c r="C36" s="17">
        <v>2023</v>
      </c>
      <c r="D36" s="44">
        <f t="shared" si="4"/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</row>
    <row r="37" spans="1:9" ht="21" customHeight="1">
      <c r="A37" s="99"/>
      <c r="B37" s="101"/>
      <c r="C37" s="17">
        <v>2024</v>
      </c>
      <c r="D37" s="44">
        <f t="shared" si="4"/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</row>
    <row r="38" spans="1:9" ht="29.25" customHeight="1">
      <c r="A38" s="99"/>
      <c r="B38" s="101"/>
      <c r="C38" s="46" t="s">
        <v>5</v>
      </c>
      <c r="D38" s="47">
        <f t="shared" si="4"/>
        <v>1131.52526</v>
      </c>
      <c r="E38" s="47">
        <f>E35+E36+E37</f>
        <v>0</v>
      </c>
      <c r="F38" s="47">
        <f>F35+F36+F37</f>
        <v>1063.6397399999998</v>
      </c>
      <c r="G38" s="47">
        <f>G35+G36+G37</f>
        <v>0</v>
      </c>
      <c r="H38" s="47">
        <f>H35+H36+H37</f>
        <v>67.88552</v>
      </c>
      <c r="I38" s="47">
        <f>I35+I36+I37</f>
        <v>0</v>
      </c>
    </row>
    <row r="39" spans="1:9" ht="31.5" customHeight="1">
      <c r="A39" s="99" t="s">
        <v>106</v>
      </c>
      <c r="B39" s="101"/>
      <c r="C39" s="17">
        <v>2022</v>
      </c>
      <c r="D39" s="44">
        <f>E39+F39+G39+H39+I39</f>
        <v>7362.99418</v>
      </c>
      <c r="E39" s="45">
        <v>0</v>
      </c>
      <c r="F39" s="45">
        <f>6921214.5/1000</f>
        <v>6921.2145</v>
      </c>
      <c r="G39" s="45">
        <v>0</v>
      </c>
      <c r="H39" s="45">
        <f>441779.68/1000</f>
        <v>441.77968</v>
      </c>
      <c r="I39" s="45">
        <v>0</v>
      </c>
    </row>
    <row r="40" spans="1:9" ht="31.5" customHeight="1">
      <c r="A40" s="99"/>
      <c r="B40" s="101"/>
      <c r="C40" s="17">
        <v>2023</v>
      </c>
      <c r="D40" s="44">
        <f>E40+F40+G40+H40+I40</f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</row>
    <row r="41" spans="1:9" ht="32.25" customHeight="1">
      <c r="A41" s="99"/>
      <c r="B41" s="101"/>
      <c r="C41" s="17">
        <v>2024</v>
      </c>
      <c r="D41" s="44">
        <f>E41+F41+G41+H41+I41</f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</row>
    <row r="42" spans="1:9" ht="46.5" customHeight="1">
      <c r="A42" s="99"/>
      <c r="B42" s="102"/>
      <c r="C42" s="46" t="s">
        <v>5</v>
      </c>
      <c r="D42" s="47">
        <f>E42+F42+G42+H42+I42</f>
        <v>7362.99418</v>
      </c>
      <c r="E42" s="47">
        <f>E39+E40+E41</f>
        <v>0</v>
      </c>
      <c r="F42" s="47">
        <f>F39+F40+F41</f>
        <v>6921.2145</v>
      </c>
      <c r="G42" s="47">
        <f>G39+G40+G41</f>
        <v>0</v>
      </c>
      <c r="H42" s="47">
        <f>H39+H40+H41</f>
        <v>441.77968</v>
      </c>
      <c r="I42" s="47">
        <f>I39+I40+I41</f>
        <v>0</v>
      </c>
    </row>
    <row r="43" spans="1:9" ht="23.25" customHeight="1">
      <c r="A43" s="39" t="s">
        <v>8</v>
      </c>
      <c r="B43" s="40"/>
      <c r="C43" s="41"/>
      <c r="D43" s="42"/>
      <c r="E43" s="42"/>
      <c r="F43" s="42"/>
      <c r="G43" s="42"/>
      <c r="H43" s="42"/>
      <c r="I43" s="43"/>
    </row>
    <row r="44" spans="1:9" ht="27.75" customHeight="1">
      <c r="A44" s="97" t="s">
        <v>9</v>
      </c>
      <c r="B44" s="98" t="s">
        <v>92</v>
      </c>
      <c r="C44" s="19">
        <v>2022</v>
      </c>
      <c r="D44" s="35">
        <f aca="true" t="shared" si="6" ref="D44:I44">D49+D70+D79</f>
        <v>145382.74418</v>
      </c>
      <c r="E44" s="36">
        <f t="shared" si="6"/>
        <v>0</v>
      </c>
      <c r="F44" s="36">
        <f t="shared" si="6"/>
        <v>56769.3297</v>
      </c>
      <c r="G44" s="36">
        <f t="shared" si="6"/>
        <v>0</v>
      </c>
      <c r="H44" s="36">
        <f t="shared" si="6"/>
        <v>88613.41448</v>
      </c>
      <c r="I44" s="36">
        <f t="shared" si="6"/>
        <v>0</v>
      </c>
    </row>
    <row r="45" spans="1:9" ht="31.5" customHeight="1">
      <c r="A45" s="97"/>
      <c r="B45" s="98"/>
      <c r="C45" s="19">
        <v>2023</v>
      </c>
      <c r="D45" s="35">
        <f>D50+D71+D80</f>
        <v>48350.4</v>
      </c>
      <c r="E45" s="36">
        <f>E50+E71+E80</f>
        <v>0</v>
      </c>
      <c r="F45" s="36">
        <f>F50+F71</f>
        <v>0</v>
      </c>
      <c r="G45" s="36">
        <f aca="true" t="shared" si="7" ref="G45:I46">G50+G71+G80</f>
        <v>0</v>
      </c>
      <c r="H45" s="36">
        <f t="shared" si="7"/>
        <v>48350.4</v>
      </c>
      <c r="I45" s="36">
        <f t="shared" si="7"/>
        <v>0</v>
      </c>
    </row>
    <row r="46" spans="1:9" ht="32.25" customHeight="1">
      <c r="A46" s="97"/>
      <c r="B46" s="98"/>
      <c r="C46" s="19">
        <v>2024</v>
      </c>
      <c r="D46" s="35">
        <f>D51+D72+D81</f>
        <v>50175.4</v>
      </c>
      <c r="E46" s="36">
        <f>E51+E72+E81</f>
        <v>0</v>
      </c>
      <c r="F46" s="36">
        <f>F51+F72</f>
        <v>0</v>
      </c>
      <c r="G46" s="36">
        <f t="shared" si="7"/>
        <v>0</v>
      </c>
      <c r="H46" s="36">
        <f t="shared" si="7"/>
        <v>50175.4</v>
      </c>
      <c r="I46" s="36">
        <f t="shared" si="7"/>
        <v>0</v>
      </c>
    </row>
    <row r="47" spans="1:9" ht="33" customHeight="1">
      <c r="A47" s="97"/>
      <c r="B47" s="98"/>
      <c r="C47" s="37" t="s">
        <v>5</v>
      </c>
      <c r="D47" s="35">
        <f aca="true" t="shared" si="8" ref="D47:I47">D44+D45+D46</f>
        <v>243908.54418</v>
      </c>
      <c r="E47" s="35">
        <f t="shared" si="8"/>
        <v>0</v>
      </c>
      <c r="F47" s="35">
        <f t="shared" si="8"/>
        <v>56769.3297</v>
      </c>
      <c r="G47" s="35">
        <f t="shared" si="8"/>
        <v>0</v>
      </c>
      <c r="H47" s="35">
        <f t="shared" si="8"/>
        <v>187139.21448</v>
      </c>
      <c r="I47" s="35">
        <f t="shared" si="8"/>
        <v>0</v>
      </c>
    </row>
    <row r="48" spans="1:9" ht="36" customHeight="1">
      <c r="A48" s="86" t="s">
        <v>93</v>
      </c>
      <c r="B48" s="87"/>
      <c r="C48" s="87"/>
      <c r="D48" s="87"/>
      <c r="E48" s="87"/>
      <c r="F48" s="87"/>
      <c r="G48" s="87"/>
      <c r="H48" s="87"/>
      <c r="I48" s="88"/>
    </row>
    <row r="49" spans="1:9" ht="18" customHeight="1">
      <c r="A49" s="93" t="s">
        <v>5</v>
      </c>
      <c r="B49" s="100" t="s">
        <v>92</v>
      </c>
      <c r="C49" s="19">
        <v>2022</v>
      </c>
      <c r="D49" s="35">
        <f aca="true" t="shared" si="9" ref="D49:I51">D53+D57+D61+D65</f>
        <v>142403.14418</v>
      </c>
      <c r="E49" s="36">
        <f t="shared" si="9"/>
        <v>0</v>
      </c>
      <c r="F49" s="36">
        <f t="shared" si="9"/>
        <v>56769.3297</v>
      </c>
      <c r="G49" s="36">
        <f t="shared" si="9"/>
        <v>0</v>
      </c>
      <c r="H49" s="36">
        <f t="shared" si="9"/>
        <v>85633.81448</v>
      </c>
      <c r="I49" s="36">
        <f t="shared" si="9"/>
        <v>0</v>
      </c>
    </row>
    <row r="50" spans="1:9" ht="18.75">
      <c r="A50" s="93"/>
      <c r="B50" s="101"/>
      <c r="C50" s="19">
        <v>2023</v>
      </c>
      <c r="D50" s="35">
        <f t="shared" si="9"/>
        <v>45855.3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45855.3</v>
      </c>
      <c r="I50" s="36">
        <f>I54+I58+I62+I66</f>
        <v>0</v>
      </c>
    </row>
    <row r="51" spans="1:9" ht="18.75">
      <c r="A51" s="93"/>
      <c r="B51" s="101"/>
      <c r="C51" s="19">
        <v>2024</v>
      </c>
      <c r="D51" s="35">
        <f t="shared" si="9"/>
        <v>47680.3</v>
      </c>
      <c r="E51" s="36">
        <f t="shared" si="9"/>
        <v>0</v>
      </c>
      <c r="F51" s="36">
        <f t="shared" si="9"/>
        <v>0</v>
      </c>
      <c r="G51" s="36">
        <f t="shared" si="9"/>
        <v>0</v>
      </c>
      <c r="H51" s="36">
        <f t="shared" si="9"/>
        <v>47680.3</v>
      </c>
      <c r="I51" s="36">
        <f>I55+I59+I63+I67</f>
        <v>0</v>
      </c>
    </row>
    <row r="52" spans="1:9" ht="18.75">
      <c r="A52" s="93"/>
      <c r="B52" s="101"/>
      <c r="C52" s="37" t="s">
        <v>5</v>
      </c>
      <c r="D52" s="38">
        <f>SUM(D49:D51)</f>
        <v>235938.74417999998</v>
      </c>
      <c r="E52" s="38">
        <f>E49+E50+E51</f>
        <v>0</v>
      </c>
      <c r="F52" s="38">
        <f>F49+F50+F51</f>
        <v>56769.3297</v>
      </c>
      <c r="G52" s="38">
        <f>G49+G50+G51</f>
        <v>0</v>
      </c>
      <c r="H52" s="38">
        <f>SUM(H49:H51)</f>
        <v>179169.41447999998</v>
      </c>
      <c r="I52" s="38">
        <f>I49+I50+I51</f>
        <v>0</v>
      </c>
    </row>
    <row r="53" spans="1:9" ht="36" customHeight="1">
      <c r="A53" s="94" t="s">
        <v>58</v>
      </c>
      <c r="B53" s="101"/>
      <c r="C53" s="17">
        <v>2022</v>
      </c>
      <c r="D53" s="44">
        <f aca="true" t="shared" si="10" ref="D53:D67">E53+F53+G53+H53+I53</f>
        <v>25260.3397</v>
      </c>
      <c r="E53" s="45">
        <v>0</v>
      </c>
      <c r="F53" s="45">
        <v>0</v>
      </c>
      <c r="G53" s="45">
        <v>0</v>
      </c>
      <c r="H53" s="45">
        <f>5065039.7/1000+20195300/1000</f>
        <v>25260.3397</v>
      </c>
      <c r="I53" s="45">
        <v>0</v>
      </c>
    </row>
    <row r="54" spans="1:9" ht="29.25" customHeight="1">
      <c r="A54" s="95"/>
      <c r="B54" s="101"/>
      <c r="C54" s="17">
        <v>2023</v>
      </c>
      <c r="D54" s="44">
        <f t="shared" si="10"/>
        <v>65</v>
      </c>
      <c r="E54" s="45">
        <v>0</v>
      </c>
      <c r="F54" s="45">
        <v>0</v>
      </c>
      <c r="G54" s="45">
        <v>0</v>
      </c>
      <c r="H54" s="45">
        <f>65000/1000</f>
        <v>65</v>
      </c>
      <c r="I54" s="45">
        <v>0</v>
      </c>
    </row>
    <row r="55" spans="1:9" ht="16.5" customHeight="1">
      <c r="A55" s="95"/>
      <c r="B55" s="101"/>
      <c r="C55" s="17">
        <v>2024</v>
      </c>
      <c r="D55" s="44">
        <f t="shared" si="10"/>
        <v>65</v>
      </c>
      <c r="E55" s="45">
        <v>0</v>
      </c>
      <c r="F55" s="45">
        <v>0</v>
      </c>
      <c r="G55" s="45">
        <v>0</v>
      </c>
      <c r="H55" s="45">
        <f>65000/1000</f>
        <v>65</v>
      </c>
      <c r="I55" s="45">
        <v>0</v>
      </c>
    </row>
    <row r="56" spans="1:9" ht="21" customHeight="1">
      <c r="A56" s="96"/>
      <c r="B56" s="101"/>
      <c r="C56" s="46" t="s">
        <v>5</v>
      </c>
      <c r="D56" s="47">
        <f t="shared" si="10"/>
        <v>25390.3397</v>
      </c>
      <c r="E56" s="47">
        <f>E53+E54+E55</f>
        <v>0</v>
      </c>
      <c r="F56" s="47">
        <f>F53+F54+F55</f>
        <v>0</v>
      </c>
      <c r="G56" s="47">
        <f>G53+G54+G55</f>
        <v>0</v>
      </c>
      <c r="H56" s="47">
        <f>SUM(H53:H55)</f>
        <v>25390.3397</v>
      </c>
      <c r="I56" s="47">
        <f>I53+I54+I55</f>
        <v>0</v>
      </c>
    </row>
    <row r="57" spans="1:9" ht="28.5" customHeight="1">
      <c r="A57" s="94" t="s">
        <v>59</v>
      </c>
      <c r="B57" s="101"/>
      <c r="C57" s="17">
        <v>2022</v>
      </c>
      <c r="D57" s="44">
        <f t="shared" si="10"/>
        <v>54898.61448</v>
      </c>
      <c r="E57" s="45">
        <v>0</v>
      </c>
      <c r="F57" s="45">
        <v>0</v>
      </c>
      <c r="G57" s="45">
        <v>0</v>
      </c>
      <c r="H57" s="45">
        <f>43167614.48/1000+11731000/1000</f>
        <v>54898.61448</v>
      </c>
      <c r="I57" s="45">
        <v>0</v>
      </c>
    </row>
    <row r="58" spans="1:9" ht="24.75" customHeight="1">
      <c r="A58" s="95"/>
      <c r="B58" s="101"/>
      <c r="C58" s="17">
        <v>2023</v>
      </c>
      <c r="D58" s="44">
        <f t="shared" si="10"/>
        <v>45790.3</v>
      </c>
      <c r="E58" s="45">
        <v>0</v>
      </c>
      <c r="F58" s="45">
        <v>0</v>
      </c>
      <c r="G58" s="45">
        <v>0</v>
      </c>
      <c r="H58" s="45">
        <f>45790300/1000</f>
        <v>45790.3</v>
      </c>
      <c r="I58" s="45">
        <v>0</v>
      </c>
    </row>
    <row r="59" spans="1:9" ht="27" customHeight="1">
      <c r="A59" s="95"/>
      <c r="B59" s="101"/>
      <c r="C59" s="17">
        <v>2024</v>
      </c>
      <c r="D59" s="44">
        <f t="shared" si="10"/>
        <v>47615.3</v>
      </c>
      <c r="E59" s="45">
        <v>0</v>
      </c>
      <c r="F59" s="45">
        <v>0</v>
      </c>
      <c r="G59" s="45">
        <v>0</v>
      </c>
      <c r="H59" s="45">
        <f>47615300/1000</f>
        <v>47615.3</v>
      </c>
      <c r="I59" s="45">
        <v>0</v>
      </c>
    </row>
    <row r="60" spans="1:9" ht="30.75" customHeight="1">
      <c r="A60" s="96"/>
      <c r="B60" s="101"/>
      <c r="C60" s="46" t="s">
        <v>5</v>
      </c>
      <c r="D60" s="47">
        <f t="shared" si="10"/>
        <v>148304.21448000002</v>
      </c>
      <c r="E60" s="47">
        <f>E57+E58+E59</f>
        <v>0</v>
      </c>
      <c r="F60" s="47">
        <f>F57+F58+F59</f>
        <v>0</v>
      </c>
      <c r="G60" s="47">
        <f>G57+G58+G59</f>
        <v>0</v>
      </c>
      <c r="H60" s="47">
        <f>SUM(H57:H59)</f>
        <v>148304.21448000002</v>
      </c>
      <c r="I60" s="47">
        <f>I57+I58+I59</f>
        <v>0</v>
      </c>
    </row>
    <row r="61" spans="1:9" ht="24" customHeight="1">
      <c r="A61" s="94" t="s">
        <v>60</v>
      </c>
      <c r="B61" s="101"/>
      <c r="C61" s="23">
        <v>2022</v>
      </c>
      <c r="D61" s="44">
        <f t="shared" si="10"/>
        <v>1201.9</v>
      </c>
      <c r="E61" s="45">
        <v>0</v>
      </c>
      <c r="F61" s="45">
        <v>0</v>
      </c>
      <c r="G61" s="45">
        <v>0</v>
      </c>
      <c r="H61" s="45">
        <f>1201900/1000</f>
        <v>1201.9</v>
      </c>
      <c r="I61" s="45">
        <v>0</v>
      </c>
    </row>
    <row r="62" spans="1:9" ht="24.75" customHeight="1">
      <c r="A62" s="95"/>
      <c r="B62" s="101"/>
      <c r="C62" s="17">
        <v>2023</v>
      </c>
      <c r="D62" s="44">
        <f t="shared" si="10"/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</row>
    <row r="63" spans="1:9" ht="18.75">
      <c r="A63" s="95"/>
      <c r="B63" s="101"/>
      <c r="C63" s="17">
        <v>2024</v>
      </c>
      <c r="D63" s="44">
        <f t="shared" si="10"/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</row>
    <row r="64" spans="1:9" ht="21.75" customHeight="1">
      <c r="A64" s="96"/>
      <c r="B64" s="101"/>
      <c r="C64" s="46" t="s">
        <v>5</v>
      </c>
      <c r="D64" s="47">
        <f t="shared" si="10"/>
        <v>1201.9</v>
      </c>
      <c r="E64" s="47">
        <f>E61+E62+E63</f>
        <v>0</v>
      </c>
      <c r="F64" s="47">
        <f>F61+F62+F63</f>
        <v>0</v>
      </c>
      <c r="G64" s="47">
        <f>G61+G62+G63</f>
        <v>0</v>
      </c>
      <c r="H64" s="47">
        <f>SUM(H61:H63)</f>
        <v>1201.9</v>
      </c>
      <c r="I64" s="47">
        <f>I61+I62+I63</f>
        <v>0</v>
      </c>
    </row>
    <row r="65" spans="1:9" ht="18.75">
      <c r="A65" s="94" t="s">
        <v>61</v>
      </c>
      <c r="B65" s="101"/>
      <c r="C65" s="17">
        <v>2022</v>
      </c>
      <c r="D65" s="44">
        <f t="shared" si="10"/>
        <v>61042.29</v>
      </c>
      <c r="E65" s="45">
        <v>0</v>
      </c>
      <c r="F65" s="45">
        <f>56769329.7/1000</f>
        <v>56769.3297</v>
      </c>
      <c r="G65" s="45">
        <v>0</v>
      </c>
      <c r="H65" s="45">
        <f>4272960.3/1000</f>
        <v>4272.9603</v>
      </c>
      <c r="I65" s="45">
        <v>0</v>
      </c>
    </row>
    <row r="66" spans="1:9" ht="18.75">
      <c r="A66" s="95"/>
      <c r="B66" s="101"/>
      <c r="C66" s="17">
        <v>2023</v>
      </c>
      <c r="D66" s="45">
        <f t="shared" si="10"/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</row>
    <row r="67" spans="1:9" ht="18.75">
      <c r="A67" s="95"/>
      <c r="B67" s="101"/>
      <c r="C67" s="17">
        <v>2024</v>
      </c>
      <c r="D67" s="45">
        <f t="shared" si="10"/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</row>
    <row r="68" spans="1:9" ht="45" customHeight="1">
      <c r="A68" s="96"/>
      <c r="B68" s="102"/>
      <c r="C68" s="46" t="s">
        <v>5</v>
      </c>
      <c r="D68" s="47">
        <f>D65+D66+D67</f>
        <v>61042.29</v>
      </c>
      <c r="E68" s="47">
        <f>E65+E66+E67</f>
        <v>0</v>
      </c>
      <c r="F68" s="47">
        <f>F65+F66+F67</f>
        <v>56769.3297</v>
      </c>
      <c r="G68" s="47">
        <f>G65+G66+G67</f>
        <v>0</v>
      </c>
      <c r="H68" s="47">
        <f>SUM(H65:H67)</f>
        <v>4272.9603</v>
      </c>
      <c r="I68" s="47">
        <f>I65+I66+I67</f>
        <v>0</v>
      </c>
    </row>
    <row r="69" spans="1:9" ht="39" customHeight="1">
      <c r="A69" s="86" t="s">
        <v>101</v>
      </c>
      <c r="B69" s="87"/>
      <c r="C69" s="87"/>
      <c r="D69" s="87"/>
      <c r="E69" s="87"/>
      <c r="F69" s="87"/>
      <c r="G69" s="87"/>
      <c r="H69" s="87"/>
      <c r="I69" s="88"/>
    </row>
    <row r="70" spans="1:9" ht="24.75" customHeight="1">
      <c r="A70" s="93" t="s">
        <v>5</v>
      </c>
      <c r="B70" s="89" t="s">
        <v>54</v>
      </c>
      <c r="C70" s="19">
        <v>2022</v>
      </c>
      <c r="D70" s="35">
        <f aca="true" t="shared" si="11" ref="D70:I72">D74</f>
        <v>2495.1</v>
      </c>
      <c r="E70" s="36">
        <f t="shared" si="11"/>
        <v>0</v>
      </c>
      <c r="F70" s="36">
        <f t="shared" si="11"/>
        <v>0</v>
      </c>
      <c r="G70" s="36">
        <f t="shared" si="11"/>
        <v>0</v>
      </c>
      <c r="H70" s="36">
        <f t="shared" si="11"/>
        <v>2495.1</v>
      </c>
      <c r="I70" s="36">
        <f t="shared" si="11"/>
        <v>0</v>
      </c>
    </row>
    <row r="71" spans="1:9" ht="25.5" customHeight="1">
      <c r="A71" s="93"/>
      <c r="B71" s="90"/>
      <c r="C71" s="19">
        <v>2023</v>
      </c>
      <c r="D71" s="35">
        <f t="shared" si="11"/>
        <v>2495.1</v>
      </c>
      <c r="E71" s="36">
        <f t="shared" si="11"/>
        <v>0</v>
      </c>
      <c r="F71" s="36">
        <f t="shared" si="11"/>
        <v>0</v>
      </c>
      <c r="G71" s="36">
        <f t="shared" si="11"/>
        <v>0</v>
      </c>
      <c r="H71" s="36">
        <f t="shared" si="11"/>
        <v>2495.1</v>
      </c>
      <c r="I71" s="36">
        <f t="shared" si="11"/>
        <v>0</v>
      </c>
    </row>
    <row r="72" spans="1:9" ht="27" customHeight="1">
      <c r="A72" s="93"/>
      <c r="B72" s="90"/>
      <c r="C72" s="19">
        <v>2024</v>
      </c>
      <c r="D72" s="35">
        <f t="shared" si="11"/>
        <v>2495.1</v>
      </c>
      <c r="E72" s="36">
        <f t="shared" si="11"/>
        <v>0</v>
      </c>
      <c r="F72" s="36">
        <f t="shared" si="11"/>
        <v>0</v>
      </c>
      <c r="G72" s="36">
        <f t="shared" si="11"/>
        <v>0</v>
      </c>
      <c r="H72" s="36">
        <f t="shared" si="11"/>
        <v>2495.1</v>
      </c>
      <c r="I72" s="36">
        <f t="shared" si="11"/>
        <v>0</v>
      </c>
    </row>
    <row r="73" spans="1:9" ht="18.75">
      <c r="A73" s="93"/>
      <c r="B73" s="90"/>
      <c r="C73" s="37" t="s">
        <v>5</v>
      </c>
      <c r="D73" s="38">
        <f>SUM(D70:D72)</f>
        <v>7485.299999999999</v>
      </c>
      <c r="E73" s="38">
        <f>SUM(E70+E71+E72)</f>
        <v>0</v>
      </c>
      <c r="F73" s="38">
        <f>SUM(F70+F71+F72)</f>
        <v>0</v>
      </c>
      <c r="G73" s="38">
        <f>SUM(G70+G71+G72)</f>
        <v>0</v>
      </c>
      <c r="H73" s="38">
        <f>SUM(H70:H72)</f>
        <v>7485.299999999999</v>
      </c>
      <c r="I73" s="38">
        <v>0</v>
      </c>
    </row>
    <row r="74" spans="1:9" ht="18.75">
      <c r="A74" s="94" t="s">
        <v>62</v>
      </c>
      <c r="B74" s="90"/>
      <c r="C74" s="17">
        <v>2022</v>
      </c>
      <c r="D74" s="44">
        <f>E74+F74+G74+H74+I74</f>
        <v>2495.1</v>
      </c>
      <c r="E74" s="45">
        <v>0</v>
      </c>
      <c r="F74" s="45">
        <v>0</v>
      </c>
      <c r="G74" s="45">
        <v>0</v>
      </c>
      <c r="H74" s="45">
        <f>2495100/1000</f>
        <v>2495.1</v>
      </c>
      <c r="I74" s="45">
        <v>0</v>
      </c>
    </row>
    <row r="75" spans="1:9" ht="18.75">
      <c r="A75" s="95"/>
      <c r="B75" s="90"/>
      <c r="C75" s="17">
        <v>2023</v>
      </c>
      <c r="D75" s="44">
        <f>E75+F75+G75+H75+I75</f>
        <v>2495.1</v>
      </c>
      <c r="E75" s="45">
        <v>0</v>
      </c>
      <c r="F75" s="45">
        <v>0</v>
      </c>
      <c r="G75" s="45">
        <v>0</v>
      </c>
      <c r="H75" s="45">
        <f>2495100/1000</f>
        <v>2495.1</v>
      </c>
      <c r="I75" s="45">
        <v>0</v>
      </c>
    </row>
    <row r="76" spans="1:9" ht="18.75">
      <c r="A76" s="95"/>
      <c r="B76" s="90"/>
      <c r="C76" s="17">
        <v>2024</v>
      </c>
      <c r="D76" s="44">
        <f>E76+F76+G76+H76+I76</f>
        <v>2495.1</v>
      </c>
      <c r="E76" s="45">
        <v>0</v>
      </c>
      <c r="F76" s="45">
        <v>0</v>
      </c>
      <c r="G76" s="45">
        <v>0</v>
      </c>
      <c r="H76" s="45">
        <f>2495100/1000</f>
        <v>2495.1</v>
      </c>
      <c r="I76" s="45">
        <v>0</v>
      </c>
    </row>
    <row r="77" spans="1:9" ht="18.75">
      <c r="A77" s="96"/>
      <c r="B77" s="91"/>
      <c r="C77" s="46" t="s">
        <v>5</v>
      </c>
      <c r="D77" s="47">
        <f>E77+F77+G77+H77+I77</f>
        <v>7485.299999999999</v>
      </c>
      <c r="E77" s="47">
        <f>E76+E75+E74</f>
        <v>0</v>
      </c>
      <c r="F77" s="47">
        <f>F76+F75+F74</f>
        <v>0</v>
      </c>
      <c r="G77" s="47">
        <f>G76+G75+G74</f>
        <v>0</v>
      </c>
      <c r="H77" s="47">
        <f>H76+H75+H74</f>
        <v>7485.299999999999</v>
      </c>
      <c r="I77" s="47">
        <f>I76+I75+I74</f>
        <v>0</v>
      </c>
    </row>
    <row r="78" spans="1:9" ht="76.5" customHeight="1">
      <c r="A78" s="86" t="s">
        <v>102</v>
      </c>
      <c r="B78" s="87"/>
      <c r="C78" s="87"/>
      <c r="D78" s="87"/>
      <c r="E78" s="87"/>
      <c r="F78" s="87"/>
      <c r="G78" s="87"/>
      <c r="H78" s="87"/>
      <c r="I78" s="88"/>
    </row>
    <row r="79" spans="1:9" ht="18" customHeight="1">
      <c r="A79" s="93" t="s">
        <v>5</v>
      </c>
      <c r="B79" s="89" t="s">
        <v>54</v>
      </c>
      <c r="C79" s="19">
        <v>2022</v>
      </c>
      <c r="D79" s="35">
        <f aca="true" t="shared" si="12" ref="D79:I79">D83</f>
        <v>484.5</v>
      </c>
      <c r="E79" s="36">
        <f t="shared" si="12"/>
        <v>0</v>
      </c>
      <c r="F79" s="36">
        <f t="shared" si="12"/>
        <v>0</v>
      </c>
      <c r="G79" s="36">
        <f t="shared" si="12"/>
        <v>0</v>
      </c>
      <c r="H79" s="36">
        <f t="shared" si="12"/>
        <v>484.5</v>
      </c>
      <c r="I79" s="36">
        <f t="shared" si="12"/>
        <v>0</v>
      </c>
    </row>
    <row r="80" spans="1:9" ht="18.75">
      <c r="A80" s="93"/>
      <c r="B80" s="90"/>
      <c r="C80" s="19">
        <v>2023</v>
      </c>
      <c r="D80" s="35">
        <f aca="true" t="shared" si="13" ref="D80:I80">D84</f>
        <v>0</v>
      </c>
      <c r="E80" s="36">
        <f t="shared" si="13"/>
        <v>0</v>
      </c>
      <c r="F80" s="36">
        <f t="shared" si="13"/>
        <v>0</v>
      </c>
      <c r="G80" s="36">
        <f t="shared" si="13"/>
        <v>0</v>
      </c>
      <c r="H80" s="36">
        <f t="shared" si="13"/>
        <v>0</v>
      </c>
      <c r="I80" s="36">
        <f t="shared" si="13"/>
        <v>0</v>
      </c>
    </row>
    <row r="81" spans="1:9" ht="18.75">
      <c r="A81" s="93"/>
      <c r="B81" s="90"/>
      <c r="C81" s="19">
        <v>2024</v>
      </c>
      <c r="D81" s="35">
        <f aca="true" t="shared" si="14" ref="D81:I81">D85</f>
        <v>0</v>
      </c>
      <c r="E81" s="36">
        <f t="shared" si="14"/>
        <v>0</v>
      </c>
      <c r="F81" s="36">
        <f t="shared" si="14"/>
        <v>0</v>
      </c>
      <c r="G81" s="36">
        <f t="shared" si="14"/>
        <v>0</v>
      </c>
      <c r="H81" s="36">
        <f t="shared" si="14"/>
        <v>0</v>
      </c>
      <c r="I81" s="36">
        <f t="shared" si="14"/>
        <v>0</v>
      </c>
    </row>
    <row r="82" spans="1:9" ht="18.75">
      <c r="A82" s="93"/>
      <c r="B82" s="90"/>
      <c r="C82" s="37" t="s">
        <v>5</v>
      </c>
      <c r="D82" s="38">
        <f>SUM(D79:D81)</f>
        <v>484.5</v>
      </c>
      <c r="E82" s="38">
        <f>SUM(E79+E80+E81)</f>
        <v>0</v>
      </c>
      <c r="F82" s="38">
        <f>SUM(F79+F80+F81)</f>
        <v>0</v>
      </c>
      <c r="G82" s="38">
        <f>SUM(G79+G80+G81)</f>
        <v>0</v>
      </c>
      <c r="H82" s="38">
        <f>SUM(H79:H81)</f>
        <v>484.5</v>
      </c>
      <c r="I82" s="38">
        <v>0</v>
      </c>
    </row>
    <row r="83" spans="1:9" ht="18.75">
      <c r="A83" s="94" t="s">
        <v>103</v>
      </c>
      <c r="B83" s="90"/>
      <c r="C83" s="17">
        <v>2022</v>
      </c>
      <c r="D83" s="44">
        <f>E83+F83+G83+H83+I83</f>
        <v>484.5</v>
      </c>
      <c r="E83" s="45">
        <v>0</v>
      </c>
      <c r="F83" s="45">
        <v>0</v>
      </c>
      <c r="G83" s="45">
        <v>0</v>
      </c>
      <c r="H83" s="45">
        <f>484500/1000</f>
        <v>484.5</v>
      </c>
      <c r="I83" s="45">
        <v>0</v>
      </c>
    </row>
    <row r="84" spans="1:9" ht="18.75">
      <c r="A84" s="95"/>
      <c r="B84" s="90"/>
      <c r="C84" s="17">
        <v>2023</v>
      </c>
      <c r="D84" s="44">
        <f>E84+F84+G84+H84+I84</f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</row>
    <row r="85" spans="1:9" ht="18.75">
      <c r="A85" s="95"/>
      <c r="B85" s="90"/>
      <c r="C85" s="17">
        <v>2024</v>
      </c>
      <c r="D85" s="44">
        <f>E85+F85+G85+H85+I85</f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</row>
    <row r="86" spans="1:9" ht="18.75">
      <c r="A86" s="96"/>
      <c r="B86" s="91"/>
      <c r="C86" s="46" t="s">
        <v>5</v>
      </c>
      <c r="D86" s="47">
        <f>E86+F86+G86+H86+I86</f>
        <v>484.5</v>
      </c>
      <c r="E86" s="47">
        <f>E85+E84+E83</f>
        <v>0</v>
      </c>
      <c r="F86" s="47">
        <f>F85+F84+F83</f>
        <v>0</v>
      </c>
      <c r="G86" s="47">
        <f>G85+G84+G83</f>
        <v>0</v>
      </c>
      <c r="H86" s="47">
        <f>H85+H84+H83</f>
        <v>484.5</v>
      </c>
      <c r="I86" s="47">
        <f>I85+I84+I83</f>
        <v>0</v>
      </c>
    </row>
  </sheetData>
  <sheetProtection/>
  <mergeCells count="32">
    <mergeCell ref="A78:I78"/>
    <mergeCell ref="A79:A82"/>
    <mergeCell ref="B79:B86"/>
    <mergeCell ref="A83:A86"/>
    <mergeCell ref="A27:A30"/>
    <mergeCell ref="A31:A34"/>
    <mergeCell ref="A39:A42"/>
    <mergeCell ref="B15:B42"/>
    <mergeCell ref="A48:I48"/>
    <mergeCell ref="A49:A52"/>
    <mergeCell ref="A7:A8"/>
    <mergeCell ref="B7:B8"/>
    <mergeCell ref="C7:C8"/>
    <mergeCell ref="D7:I7"/>
    <mergeCell ref="A10:A13"/>
    <mergeCell ref="B10:B13"/>
    <mergeCell ref="A53:A56"/>
    <mergeCell ref="A15:A18"/>
    <mergeCell ref="A19:A22"/>
    <mergeCell ref="A23:A26"/>
    <mergeCell ref="B49:B68"/>
    <mergeCell ref="A35:A38"/>
    <mergeCell ref="A69:I69"/>
    <mergeCell ref="B70:B77"/>
    <mergeCell ref="A5:I5"/>
    <mergeCell ref="A70:A73"/>
    <mergeCell ref="A74:A77"/>
    <mergeCell ref="A57:A60"/>
    <mergeCell ref="A61:A64"/>
    <mergeCell ref="A65:A68"/>
    <mergeCell ref="A44:A47"/>
    <mergeCell ref="B44:B47"/>
  </mergeCells>
  <hyperlinks>
    <hyperlink ref="I2" r:id="rId1" display="sub_1000"/>
  </hyperlink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FedorovaYN</cp:lastModifiedBy>
  <cp:lastPrinted>2022-05-12T08:28:52Z</cp:lastPrinted>
  <dcterms:created xsi:type="dcterms:W3CDTF">2013-05-31T09:08:35Z</dcterms:created>
  <dcterms:modified xsi:type="dcterms:W3CDTF">2022-05-12T08:29:49Z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